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320" tabRatio="594" activeTab="2"/>
  </bookViews>
  <sheets>
    <sheet name="Plan 1" sheetId="1" r:id="rId1"/>
    <sheet name="RESUMO GERAL" sheetId="2" r:id="rId2"/>
    <sheet name="CRONOG Fisico" sheetId="3" r:id="rId3"/>
  </sheets>
  <definedNames>
    <definedName name="_xlnm.Print_Area" localSheetId="2">'CRONOG Fisico'!$A$1:$N$86</definedName>
    <definedName name="_xlnm.Print_Area" localSheetId="0">'Plan 1'!$A$1:$K$550</definedName>
    <definedName name="_xlnm.Print_Titles" localSheetId="0">'Plan 1'!$12:$13</definedName>
  </definedNames>
  <calcPr fullCalcOnLoad="1" fullPrecision="0"/>
</workbook>
</file>

<file path=xl/sharedStrings.xml><?xml version="1.0" encoding="utf-8"?>
<sst xmlns="http://schemas.openxmlformats.org/spreadsheetml/2006/main" count="1691" uniqueCount="927">
  <si>
    <t>1.1</t>
  </si>
  <si>
    <t>1.2</t>
  </si>
  <si>
    <t>PLANILHA DE ORÇAMENTOS - COMPRA DE MATERIAIS E/OU SERVIÇOS</t>
  </si>
  <si>
    <t>ITEM</t>
  </si>
  <si>
    <t>DESCRIÇÃO</t>
  </si>
  <si>
    <t>QUANT.</t>
  </si>
  <si>
    <t>PREÇO UNITÁRIO</t>
  </si>
  <si>
    <t>PREÇO TOTAL</t>
  </si>
  <si>
    <t>MATERIAL</t>
  </si>
  <si>
    <t>MÃO DE OBRA</t>
  </si>
  <si>
    <t>1.0</t>
  </si>
  <si>
    <t>OBRAS CIVIS</t>
  </si>
  <si>
    <t>2.1</t>
  </si>
  <si>
    <t>SUBTOTAL OBRAS CIVIS</t>
  </si>
  <si>
    <t>m²</t>
  </si>
  <si>
    <t>x,xx</t>
  </si>
  <si>
    <t>m</t>
  </si>
  <si>
    <t>1.3</t>
  </si>
  <si>
    <t>1.4</t>
  </si>
  <si>
    <t>1.5</t>
  </si>
  <si>
    <t>1.6</t>
  </si>
  <si>
    <t>1.7</t>
  </si>
  <si>
    <t>3.1</t>
  </si>
  <si>
    <t>3.2</t>
  </si>
  <si>
    <t>2.2</t>
  </si>
  <si>
    <t>2.3</t>
  </si>
  <si>
    <t>2.4</t>
  </si>
  <si>
    <t>3.3</t>
  </si>
  <si>
    <t>4.1</t>
  </si>
  <si>
    <t>5.1</t>
  </si>
  <si>
    <t>5.2</t>
  </si>
  <si>
    <t>6.1</t>
  </si>
  <si>
    <t>I</t>
  </si>
  <si>
    <t>II</t>
  </si>
  <si>
    <t>PREÇO UNITÁRIO COM BDI</t>
  </si>
  <si>
    <t xml:space="preserve">BDI </t>
  </si>
  <si>
    <t>PROPONENTE</t>
  </si>
  <si>
    <t>NOME:</t>
  </si>
  <si>
    <t>TELEFONE:</t>
  </si>
  <si>
    <t>CAU/CREA:</t>
  </si>
  <si>
    <t>EMAIL:</t>
  </si>
  <si>
    <t>Capa assentos preferenciais</t>
  </si>
  <si>
    <t>Limpeza permanente da obra</t>
  </si>
  <si>
    <t>6.2</t>
  </si>
  <si>
    <t>Limpeza final da obra</t>
  </si>
  <si>
    <t>INSTALAÇÕES ELÉTRICAS/ TRANSMISSÃO DE DADOS</t>
  </si>
  <si>
    <t>1.8</t>
  </si>
  <si>
    <t>1.9</t>
  </si>
  <si>
    <t>1.10</t>
  </si>
  <si>
    <t>1.11</t>
  </si>
  <si>
    <t>1.12</t>
  </si>
  <si>
    <t>1.13</t>
  </si>
  <si>
    <t>1.14</t>
  </si>
  <si>
    <t>1.15</t>
  </si>
  <si>
    <t>2.5</t>
  </si>
  <si>
    <t>SUBTOTAL INSTALAÇÕES ELÉTRICAS</t>
  </si>
  <si>
    <t>DIVISOR DE SIGILO</t>
  </si>
  <si>
    <t>PROGRAMAÇÃO VISUAL INTERNA</t>
  </si>
  <si>
    <t>PORTA CARTAZES</t>
  </si>
  <si>
    <t>2.6</t>
  </si>
  <si>
    <t>INSTALAÇÃO DE DIVISOR DE SIGILO E SERVIÇOS COMPLEMENTARES</t>
  </si>
  <si>
    <t>Cabo UTP cat. 5 (isolamento baixa emissão de gases)</t>
  </si>
  <si>
    <t>Cabo unipolar tipo flexível, livre de halogêneo, antichama, 750V, seção 2,5 mm2.</t>
  </si>
  <si>
    <t>Canaleta alumínio 73x25 dupla c/ tampa de encaixe - branca</t>
  </si>
  <si>
    <t>Caixa de alumínio 100x100x50mm específica de canaleta de alumínio</t>
  </si>
  <si>
    <t>Curva 90º metálica especifica de canaleta de alumínio -73x25mm</t>
  </si>
  <si>
    <t>Tampa terminal em ABS para canaleta dupla Dutotec 73x25mm - branca</t>
  </si>
  <si>
    <t>Eletroduto ferro diâmetro 25 mm pintado de branco</t>
  </si>
  <si>
    <t>Derivação saída 2 eletrodutos 1" p/Canaleta de Alumínio de 73x25mm</t>
  </si>
  <si>
    <t>Conector RJ45 Macho Cat. 5e para crimpar cabo no Rack e ligar direto ao Switch.</t>
  </si>
  <si>
    <t>2.7</t>
  </si>
  <si>
    <t>3.4</t>
  </si>
  <si>
    <t>3.5</t>
  </si>
  <si>
    <t>Derivação saída 3 eletrodutos 1" p/Canaleta de Alumínio de 73x25mm</t>
  </si>
  <si>
    <t>3.6</t>
  </si>
  <si>
    <t xml:space="preserve"> m</t>
  </si>
  <si>
    <t>4.2</t>
  </si>
  <si>
    <t>4.3</t>
  </si>
  <si>
    <t>Timer programável Bivolt COEL RSTS20</t>
  </si>
  <si>
    <t>4.4</t>
  </si>
  <si>
    <t>4.5</t>
  </si>
  <si>
    <t>4.6</t>
  </si>
  <si>
    <t>Certificação dos Cabos de Rede UTP Cat. 5E</t>
  </si>
  <si>
    <t>Desinstalar e instalar de TV no armário divisor de sigilo</t>
  </si>
  <si>
    <t>6.3</t>
  </si>
  <si>
    <t>cj</t>
  </si>
  <si>
    <t>5.3</t>
  </si>
  <si>
    <t>5.4</t>
  </si>
  <si>
    <t>5.5</t>
  </si>
  <si>
    <t>5.6</t>
  </si>
  <si>
    <t>INSTALAÇÕES DE ILUMINAÇÃO DE EMERGÊNCIA</t>
  </si>
  <si>
    <t>7.1</t>
  </si>
  <si>
    <t>7.2</t>
  </si>
  <si>
    <t>7.3</t>
  </si>
  <si>
    <t>7.4</t>
  </si>
  <si>
    <t>8.1</t>
  </si>
  <si>
    <t>8.2</t>
  </si>
  <si>
    <t>5.7</t>
  </si>
  <si>
    <t>Cabo unipolar tipo flexível, livre de halogêneo, antichama, 750V, seção 1,0 mm2.</t>
  </si>
  <si>
    <t>P S 1 - AUTOATENDIMENTO</t>
  </si>
  <si>
    <t>Suporte Dutotec Branco com um RJ 45 fêmea para lógica mais dois blocos cegos ou  equivalente para instalação no móvel divisor de sigilo.</t>
  </si>
  <si>
    <t>A</t>
  </si>
  <si>
    <t>SALA DE AUTOATENDIMENTO</t>
  </si>
  <si>
    <t>9.1</t>
  </si>
  <si>
    <t>ENCARGOS SOCIAIS - SINAPI-RS OUT/2018</t>
  </si>
  <si>
    <t>Desinstalar e instalar do Monitor de senha no armário divisor de sigilo</t>
  </si>
  <si>
    <t>Suporte para canaleta de alumínio p/três blocos com, duas tomadas tipo bloco NBR-20A (preta), mais um bloco cego.</t>
  </si>
  <si>
    <t xml:space="preserve">Módulo Autônomo de emergência com dois faróis de 32Led´s cada e bateria 12v-7Ah com extensão para instalação dos faróis em separado na sala do Autoatendimento + suporte metálico p/ fixação da bateria </t>
  </si>
  <si>
    <t>ESQUADRIAS</t>
  </si>
  <si>
    <t>SERVIÇOS PRELIMINARES</t>
  </si>
  <si>
    <t>m³</t>
  </si>
  <si>
    <t>FORRO</t>
  </si>
  <si>
    <t>13.1</t>
  </si>
  <si>
    <t>13.2</t>
  </si>
  <si>
    <t>DIVERSOS</t>
  </si>
  <si>
    <t>REVESTIMENTOS</t>
  </si>
  <si>
    <t>xx,xx</t>
  </si>
  <si>
    <t>PINTURA INTERNA</t>
  </si>
  <si>
    <t>PINTURA EXTERNA</t>
  </si>
  <si>
    <t>Raspagem de tinta solta</t>
  </si>
  <si>
    <t>Aluguel de andaime metálico para fachada</t>
  </si>
  <si>
    <t>Parafolhas Calha 60°/120° 15x10cm PVC. Ref. Odem / Tigre</t>
  </si>
  <si>
    <t>PROGRAMAÇÃO VISUAL EXTERNA</t>
  </si>
  <si>
    <t>Passa objetos em acrílico</t>
  </si>
  <si>
    <t>1.5.1</t>
  </si>
  <si>
    <t>1.5.2</t>
  </si>
  <si>
    <t>1.6.1</t>
  </si>
  <si>
    <t>1.6.2</t>
  </si>
  <si>
    <t>1.7.1</t>
  </si>
  <si>
    <t>1.7.2</t>
  </si>
  <si>
    <t>1.7.3</t>
  </si>
  <si>
    <t>6.4</t>
  </si>
  <si>
    <t>6.5</t>
  </si>
  <si>
    <t>6.6</t>
  </si>
  <si>
    <t>6.7</t>
  </si>
  <si>
    <t>10.1</t>
  </si>
  <si>
    <t>10.2</t>
  </si>
  <si>
    <t>10.3</t>
  </si>
  <si>
    <t>10.4</t>
  </si>
  <si>
    <t>12.1</t>
  </si>
  <si>
    <t>13.3</t>
  </si>
  <si>
    <t>5.8</t>
  </si>
  <si>
    <t>Desmontagem de Quadro CD TIMER Existente e descartar</t>
  </si>
  <si>
    <t>Cabo Multilan UTP 24 AWG, 04 pares, Cat. 5e, na cor azul</t>
  </si>
  <si>
    <t>Caixa de alumínio 100x100x50mm com altura específica para canaleta 73x25mm</t>
  </si>
  <si>
    <t>3.7</t>
  </si>
  <si>
    <t>Curva 90º de PVC (interna e externa) específica de canaleta de alumínio 73x45mm</t>
  </si>
  <si>
    <t>3.8</t>
  </si>
  <si>
    <t>6.8</t>
  </si>
  <si>
    <t>7.5</t>
  </si>
  <si>
    <t>7.6</t>
  </si>
  <si>
    <t>III</t>
  </si>
  <si>
    <t>INSTALAÇÕES MECÂNICAS</t>
  </si>
  <si>
    <t>SUBTOTAL INSTALAÇÕES MECÂNICAS</t>
  </si>
  <si>
    <t>8.3</t>
  </si>
  <si>
    <t>8.4</t>
  </si>
  <si>
    <t>10.6</t>
  </si>
  <si>
    <t>14.1</t>
  </si>
  <si>
    <t>14.2</t>
  </si>
  <si>
    <t>14.3</t>
  </si>
  <si>
    <t>14.4</t>
  </si>
  <si>
    <t>14.5</t>
  </si>
  <si>
    <t>Tomadas e interruptores de embutir na cor branco (trocar em toda a agência)</t>
  </si>
  <si>
    <t>Disjuntores Monopolar/4,5kA</t>
  </si>
  <si>
    <t xml:space="preserve"> </t>
  </si>
  <si>
    <t xml:space="preserve">            - 16A</t>
  </si>
  <si>
    <t xml:space="preserve">            - 20A</t>
  </si>
  <si>
    <t xml:space="preserve">            - 25A</t>
  </si>
  <si>
    <t xml:space="preserve">Dispositivo DR 25A sensibilidade 30mA </t>
  </si>
  <si>
    <t xml:space="preserve">Caixa de equalização do sistema de Aterramento (MEDIÇÃO/QGBT/CD-1/CD-2/CD-BK) - Caixa completa com barramento e terminais para conexão </t>
  </si>
  <si>
    <t>14.6</t>
  </si>
  <si>
    <t>12.2</t>
  </si>
  <si>
    <t>Transporte de contêineres para destinação de resíduos de caliças, ferro, vidro, madeiras, alumínio, gesso, cerâmicas, etc., produzidos pela construção civil</t>
  </si>
  <si>
    <t>Aplicação de massa acrílica para exteriores nas fissuras e buracos da fachada</t>
  </si>
  <si>
    <t xml:space="preserve">Caixilharia fixa de alumínio anodizado cor branca, perfil série 30, piso-teto, para sala de autoatendimento, com vãos para porta detectora de metais, passa objetos e porta de emergência. </t>
  </si>
  <si>
    <t>PONTOS DE ILUMINAÇÃO /TOMADAS</t>
  </si>
  <si>
    <t>5.9</t>
  </si>
  <si>
    <t>AG. SANANDUVA</t>
  </si>
  <si>
    <t>PONTO ELÉTRICO E LÓGICO PARA TV CORPORATIVA</t>
  </si>
  <si>
    <t>MONTAGEM DOS CENTROS DE DISTRIBUIÇÃO</t>
  </si>
  <si>
    <t>Disjuntor - 3x100A / 18,0kA (CD-AR)</t>
  </si>
  <si>
    <t>2.8</t>
  </si>
  <si>
    <t>2.9</t>
  </si>
  <si>
    <t>2.10</t>
  </si>
  <si>
    <t>2.11</t>
  </si>
  <si>
    <t>2.12</t>
  </si>
  <si>
    <t>Desmontagem, retirada, adequação e recomposições das instalações existentes para instalação dos  novos quadros CDs</t>
  </si>
  <si>
    <t>2.13</t>
  </si>
  <si>
    <t>Quadro de metálico de SOBREPOR com espaço para 60 disjuntores monopolares e disjuntor geral, c/barramentos de ligação tripolares paralelos isolados para 80A com bornes p/fases, perfil de proteção, e barramentos neutro e proteção, obturadores de banda e acessórios, tampa e contra-tampa metálicas com dobradiças, com fecho, aterramento caixa e porta. (CD1-Térreo)</t>
  </si>
  <si>
    <t>2.14</t>
  </si>
  <si>
    <t>Quadro de metálico de SOBREPOR com espaço para 48 disjuntores monopolares e disjuntor geral, c/barramentos de ligação tripolares paralelos isolados para 80A com bornes p/fases, perfil de proteção, e barramentos neutro e proteção, obturadores de banda e acessórios, tampa e contra-tampa metálicas com dobradiças, com fecho, aterramento caixa e porta. (CD2 - 2 pavimento)</t>
  </si>
  <si>
    <t>2.15</t>
  </si>
  <si>
    <t>Acessórios para montagem, fixação, identificação dos quadros e componentes.</t>
  </si>
  <si>
    <t>2.16</t>
  </si>
  <si>
    <t>2.17</t>
  </si>
  <si>
    <t>2.18</t>
  </si>
  <si>
    <t>Disjuntores Tripolar/4,5kA</t>
  </si>
  <si>
    <t xml:space="preserve">            - 32A</t>
  </si>
  <si>
    <t>2.19</t>
  </si>
  <si>
    <t>2.20</t>
  </si>
  <si>
    <t>2.21</t>
  </si>
  <si>
    <t>2.22</t>
  </si>
  <si>
    <t>2.23</t>
  </si>
  <si>
    <t>Centro de Distribuição tipo Quadro de Comando para Caixa p/ reversora - GSP.1</t>
  </si>
  <si>
    <t>2.24</t>
  </si>
  <si>
    <t>2.25</t>
  </si>
  <si>
    <t>3.9</t>
  </si>
  <si>
    <t>3.10</t>
  </si>
  <si>
    <t>3.11</t>
  </si>
  <si>
    <t>3.12</t>
  </si>
  <si>
    <t>3.13</t>
  </si>
  <si>
    <t>3.14</t>
  </si>
  <si>
    <t>Derivação saída 3 eletrodutos 1" p/Canaleta de Alumínio de 73x45mm</t>
  </si>
  <si>
    <t>3.15</t>
  </si>
  <si>
    <t>TIMER AR CONDICIONADO</t>
  </si>
  <si>
    <t>Contactora WEG CWM25 A</t>
  </si>
  <si>
    <t>5.10</t>
  </si>
  <si>
    <t>5.11</t>
  </si>
  <si>
    <t>5.12</t>
  </si>
  <si>
    <t>5.13</t>
  </si>
  <si>
    <t>Abraçadeira de NYLON T-8 e parafuso auto atarraxante para lâmpadas fixação lâmpadas tubulares LED</t>
  </si>
  <si>
    <t>Suporte soquete G-13 para lâmpadas T8 em policarbonato com tratamento anti-uv, tipo engate rápido com rotor de segurança, contatos em bronze fosforoso, anti-vibratório, marca LALUX modelo T5 (www.targetiluminação.com.br), LUMIN G13 (www.ginawa.com), ou equivalente.</t>
  </si>
  <si>
    <t>Refletor de SOBREPOR  de parede Branco - para lâmpada LED - 1x50W/220V (Marquise)</t>
  </si>
  <si>
    <t xml:space="preserve">Retirada e descarte de luminárias de sobrepor </t>
  </si>
  <si>
    <t>Eletroduto ferro diâmetro 25 mm pintado de branco onde for aparente</t>
  </si>
  <si>
    <t>Cabo tipo PP 3x1,5mm² (Para instalação dos refletores externos)</t>
  </si>
  <si>
    <t>SERVIÇOS COMPLEMENTARES</t>
  </si>
  <si>
    <t>Pintar os eletrodutos e as caixas petrolet de branco que interligam o sistema de alarme na área de atendimento térreo e no segundo pavimento</t>
  </si>
  <si>
    <t xml:space="preserve">Desmontagem, isolamento dos cabos e recomposição do gesso para luminárias com globo no atendimento </t>
  </si>
  <si>
    <t>Desmontagem e descarte de refletores externos</t>
  </si>
  <si>
    <t>1. OBJETO: OBRAS CIVIS, ELÉTRICAS, LÓGICAS E MECÂNICAS PARA ALTERAÇÃO DE LEIAUTE NA AGÊNCIA SANANDUVA.</t>
  </si>
  <si>
    <r>
      <t xml:space="preserve">2. ENDEREÇO DE EXECUÇÃO/ENTREGA: </t>
    </r>
    <r>
      <rPr>
        <sz val="10"/>
        <rFont val="Calibri"/>
        <family val="2"/>
      </rPr>
      <t>Conforme Termo de Referência</t>
    </r>
  </si>
  <si>
    <r>
      <t xml:space="preserve">3. PRAZO DE EXECUÇÃO/ENTREGA: </t>
    </r>
    <r>
      <rPr>
        <sz val="10"/>
        <rFont val="Calibri"/>
        <family val="2"/>
      </rPr>
      <t>Conforme Termo de Referência</t>
    </r>
  </si>
  <si>
    <r>
      <t xml:space="preserve">4. HORÁRIO PARA EXECUÇÃO/ENTREGA: </t>
    </r>
    <r>
      <rPr>
        <sz val="10"/>
        <rFont val="Calibri"/>
        <family val="2"/>
      </rPr>
      <t>Conforme Termo de Referência</t>
    </r>
  </si>
  <si>
    <r>
      <t>5. CONDIÇÕES DE PAGAMENTO:</t>
    </r>
    <r>
      <rPr>
        <sz val="10"/>
        <rFont val="Calibri"/>
        <family val="2"/>
      </rPr>
      <t xml:space="preserve"> Conforme Termo de Referência</t>
    </r>
  </si>
  <si>
    <t>Aplicação de selador nas fachadas, escada e muros</t>
  </si>
  <si>
    <t>Raspagem de reboco das paredes sob as janelas com infiltração</t>
  </si>
  <si>
    <t>Impermeabilização interna com massa impermeabilizante</t>
  </si>
  <si>
    <t>un</t>
  </si>
  <si>
    <t>Disjuntor - 3x125A / 50kA (Geral)</t>
  </si>
  <si>
    <t>Disjuntor - 3x63A / 18,0kA (CDBK)</t>
  </si>
  <si>
    <t>Disjuntor - 3x50A / 18,0kA (CD1 e CD2)</t>
  </si>
  <si>
    <t>Supressores de Surto com encapsulamento 40kA</t>
  </si>
  <si>
    <t>Caixa tipo condulete com tampa cega:</t>
  </si>
  <si>
    <t>2.8.1</t>
  </si>
  <si>
    <t xml:space="preserve">          - ø 40mm.</t>
  </si>
  <si>
    <t>2.8.2</t>
  </si>
  <si>
    <t xml:space="preserve">          - ø 50mm.</t>
  </si>
  <si>
    <t>Eletroduto de ferro:</t>
  </si>
  <si>
    <t>2.9.1</t>
  </si>
  <si>
    <t>2.9.2</t>
  </si>
  <si>
    <t>Disjuntor - 3x100A / 18,0kA (Geral)</t>
  </si>
  <si>
    <t>Disjuntor - 3x40A / 10,0kA ( Condens. 10TR)</t>
  </si>
  <si>
    <t>Disjuntor - 3x32A / 10,0kA (Condens. 7,5TR e Banco de Capacitores)</t>
  </si>
  <si>
    <t>Disjuntor - 3x20A / 10,0kA (Split SAA)</t>
  </si>
  <si>
    <t>Disjuntor - 1x20A / 6kA (Exaustor)</t>
  </si>
  <si>
    <t>2.22.1</t>
  </si>
  <si>
    <t>2.22.2</t>
  </si>
  <si>
    <t>2.22.3</t>
  </si>
  <si>
    <t>2.23.1</t>
  </si>
  <si>
    <t xml:space="preserve">            - 40A</t>
  </si>
  <si>
    <t>2.26</t>
  </si>
  <si>
    <t>2.26.1</t>
  </si>
  <si>
    <t>2.26.2</t>
  </si>
  <si>
    <t>2.27</t>
  </si>
  <si>
    <t>2.27.1</t>
  </si>
  <si>
    <t>2.28</t>
  </si>
  <si>
    <t>2.29</t>
  </si>
  <si>
    <t>2.30</t>
  </si>
  <si>
    <t>2.30.1</t>
  </si>
  <si>
    <t xml:space="preserve">            - 50A</t>
  </si>
  <si>
    <t>2.30.2</t>
  </si>
  <si>
    <t>2.30.3</t>
  </si>
  <si>
    <t>2.31</t>
  </si>
  <si>
    <t>2.32</t>
  </si>
  <si>
    <t>2.33</t>
  </si>
  <si>
    <t>2.34</t>
  </si>
  <si>
    <t>2.35</t>
  </si>
  <si>
    <t>2.36</t>
  </si>
  <si>
    <t>2.37</t>
  </si>
  <si>
    <r>
      <t xml:space="preserve">Lâmpada tubular LED HO T8, corpo em alumínio e difusor em policarbonato leitoso anti-ofuscamento, </t>
    </r>
    <r>
      <rPr>
        <b/>
        <sz val="10"/>
        <rFont val="Arial"/>
        <family val="2"/>
      </rPr>
      <t>40W (2400mm/4000lm)</t>
    </r>
    <r>
      <rPr>
        <sz val="10"/>
        <rFont val="Arial"/>
        <family val="2"/>
      </rPr>
      <t>, 4000K branco neutro, IRC&gt;80, FP 0,95, IP 20, 25.000h, ângulo de abertura de 125°, 127/220v, cabeceira em policarbonato branco anti-uv e antichama, base G-13, modelo TUBO LED HO da INTRAl, SUPERLED TUBE HO 40W da OUROLUX, ou equivalente.</t>
    </r>
  </si>
  <si>
    <t>INFRAESTRUTURA PARA AR CONDICIONADO</t>
  </si>
  <si>
    <t>Condutor unipolar flexível  livre de halogêneo , antichama isolação p/ 750V</t>
  </si>
  <si>
    <t xml:space="preserve">          - seção 4,0mm² (Splits)</t>
  </si>
  <si>
    <t xml:space="preserve">          - seção 6,0mm² (Condensadoras 7,5 TR)</t>
  </si>
  <si>
    <t xml:space="preserve">          - seção 10,0mm² (Condensadora 10 TR e Terra)</t>
  </si>
  <si>
    <t>Canaleta alumínio 73x45mm dupla c/ tampa de encaixe - Branca</t>
  </si>
  <si>
    <t>Adaptador 2x3/4"  específica de canaleta de alumínio 73x45mm</t>
  </si>
  <si>
    <t>8.5</t>
  </si>
  <si>
    <t>9.2</t>
  </si>
  <si>
    <t>9.3</t>
  </si>
  <si>
    <t>9.4</t>
  </si>
  <si>
    <t>9.5</t>
  </si>
  <si>
    <t>Desinstalar os eletrodutos, caixas petrolet e cabos na área de atendimento térreo e segundo pavimento e descartar.</t>
  </si>
  <si>
    <t>Fechadura Digital modelo FR 320 para a porta da retaguarda de atendimento térreo</t>
  </si>
  <si>
    <r>
      <rPr>
        <sz val="10"/>
        <rFont val="Calibri"/>
        <family val="2"/>
      </rPr>
      <t>Chave Reversora 63A com 04 câmaras, 3 posições (Instalar na sala do Nobreak)</t>
    </r>
  </si>
  <si>
    <t>PLANILHA DE RESUMO DO ORÇAMENTO</t>
  </si>
  <si>
    <t>2. ENDEREÇO DE EXECUÇÃO/ENTREGA: Conforme Termo de Referência</t>
  </si>
  <si>
    <t>PERCENTUAIS (%)</t>
  </si>
  <si>
    <t>(R$)</t>
  </si>
  <si>
    <t>P/SUBITEM</t>
  </si>
  <si>
    <t>P/ITEM</t>
  </si>
  <si>
    <t>INTERNOS</t>
  </si>
  <si>
    <t xml:space="preserve">       </t>
  </si>
  <si>
    <t>TOTAL GERAL COM BDI (I+II+III+IV)</t>
  </si>
  <si>
    <t>INDICADORES:</t>
  </si>
  <si>
    <t>ADMINISTRAÇÃO E DESPESAS DE DESLOCAMENTO</t>
  </si>
  <si>
    <t>TOTAL</t>
  </si>
  <si>
    <t>CRONOGRAMA FÍSICO-FINANCEIRO</t>
  </si>
  <si>
    <t>Ítem</t>
  </si>
  <si>
    <t>Discriminação dos serviços</t>
  </si>
  <si>
    <t>Valor (R$)</t>
  </si>
  <si>
    <t>1º mês</t>
  </si>
  <si>
    <t>2º mês</t>
  </si>
  <si>
    <t>3º mês</t>
  </si>
  <si>
    <t xml:space="preserve">% </t>
  </si>
  <si>
    <t>Valor</t>
  </si>
  <si>
    <t>V</t>
  </si>
  <si>
    <t>TOTAIS COM BDI</t>
  </si>
  <si>
    <t>R$</t>
  </si>
  <si>
    <t>%</t>
  </si>
  <si>
    <t>MATERIAIS E EQUIPAMENTOS</t>
  </si>
  <si>
    <t>SUBTOTAL GERAL</t>
  </si>
  <si>
    <t>IV</t>
  </si>
  <si>
    <t>1.</t>
  </si>
  <si>
    <t>Administração local de obra (5% do custo da obra, considerando prazo e porte da obra - Segundo o Acórdão TCU nº 2622/2013, que estabelece valor médio de 6,23%)</t>
  </si>
  <si>
    <t>CJ.</t>
  </si>
  <si>
    <t>SUBTOTAL ADMINISTRAÇÃO E DESPESAS DE DESLOCAMENTO</t>
  </si>
  <si>
    <t xml:space="preserve">TOTAL GERAL </t>
  </si>
  <si>
    <t>Emissão de ART / RRT</t>
  </si>
  <si>
    <t>Plano de Gerenciamento de Resíduos da Construção Civil - PGRCC</t>
  </si>
  <si>
    <t>Fornecimento de lona preta para proteção de mobiliário durante as obras</t>
  </si>
  <si>
    <t xml:space="preserve">Tapumes - Divisórias, com porta e chave para vedação completa, inclusive sujeira e pó. </t>
  </si>
  <si>
    <t>Fachadas e Alvenarias</t>
  </si>
  <si>
    <t>Lavação das fachadas e muros com hidrojato</t>
  </si>
  <si>
    <t>Limpeza de calhas</t>
  </si>
  <si>
    <t>1.5.4</t>
  </si>
  <si>
    <t>1.5.5</t>
  </si>
  <si>
    <t>1.5.6</t>
  </si>
  <si>
    <t>Raspagem da tinta e reboco avariados por infiltração e desagregação</t>
  </si>
  <si>
    <t>1.5.7</t>
  </si>
  <si>
    <t>1.5.9</t>
  </si>
  <si>
    <t>Pisos e revestimentos</t>
  </si>
  <si>
    <t>1.6.3</t>
  </si>
  <si>
    <t>remoção do piso vinílico do térreo e do pavimento superior</t>
  </si>
  <si>
    <t>Divisórias e Esquadrias</t>
  </si>
  <si>
    <t>Soltar e fixar, para reposicionamento, as esquadrias do divisor de sigilo e o armário</t>
  </si>
  <si>
    <t>1.7.4</t>
  </si>
  <si>
    <t>Retirada e descarte das portas da entrada principal da agência</t>
  </si>
  <si>
    <t>1.7.5</t>
  </si>
  <si>
    <t>1.7.6</t>
  </si>
  <si>
    <t>Remoção e descarte de persianas</t>
  </si>
  <si>
    <t>PISOS / PAVIMENTAÇÕES</t>
  </si>
  <si>
    <t>2.1.1</t>
  </si>
  <si>
    <t>Regularização de piso com cimento/areia 1:5</t>
  </si>
  <si>
    <t>2.1.2</t>
  </si>
  <si>
    <t>Piso vinílico, modelo Jataí, linha Ambienta Liso - Tarket, ou similar</t>
  </si>
  <si>
    <t>2.1.3</t>
  </si>
  <si>
    <t>Sanitários</t>
  </si>
  <si>
    <t>2.2.1</t>
  </si>
  <si>
    <t>Revestimento do piso cerâmico 45x45, marca Incefra ou equivalente - incluindo rejunte branco e rodapés no mesmo padrão (máx. 5mm)</t>
  </si>
  <si>
    <t>2.2.2</t>
  </si>
  <si>
    <t>2.2.3</t>
  </si>
  <si>
    <t>Soleira de granito, referência branco Dalla nas dimensões 20x80cm</t>
  </si>
  <si>
    <t>2.2.4</t>
  </si>
  <si>
    <t>Regularização de piso com impermeabilizante</t>
  </si>
  <si>
    <t>2.3.4</t>
  </si>
  <si>
    <t>Pátios e Calçada</t>
  </si>
  <si>
    <t>2.4.1</t>
  </si>
  <si>
    <t>Recomposição de calçamento em ladrilhos de cimento, conforme modelo existente</t>
  </si>
  <si>
    <t>Piso tátil e complementos</t>
  </si>
  <si>
    <t>2.5.1</t>
  </si>
  <si>
    <t>Elemento tátil individual 25 x 25 cm (alerta), conforme NBR 9050, para uso interno, em poliéster auto adesivante cor azul claro. Aplicação conforme leiaute.</t>
  </si>
  <si>
    <t>2.5.2</t>
  </si>
  <si>
    <t>Elemento tátil individual 25 x 25 cm (direcional), conforme NBR 9050, para uso interno, em poliéster auto adesivante cor azul claro. Aplicação conforme leiaute.</t>
  </si>
  <si>
    <t>Placa de cimento amarelo (25x25) externo - Alerta</t>
  </si>
  <si>
    <t>Grade em alumínio anodizado cor branca, perfil tubular  horizontal  1/2" x 1" -  a ser acoplada à esquadria de alumínio, H=210, espaçamento a cada 12 cm</t>
  </si>
  <si>
    <t>4.7</t>
  </si>
  <si>
    <t>Máscaras Modelo novo, completa, com tampões</t>
  </si>
  <si>
    <t>Ferro</t>
  </si>
  <si>
    <t>Alumínio</t>
  </si>
  <si>
    <t xml:space="preserve">Biombos em vidro liso transparente 5mm, requadro de alumínio anodizado, cor branco, nas dimensões de 1,20mx1,40m, com película listrada, conforme modelo padrão Banrisul. Inclui: fornecimento, montagem, perfil REF. ALCOA 30-026 ou equivalente, pés e sapatas, conforme detalhe.    </t>
  </si>
  <si>
    <t>Madeira</t>
  </si>
  <si>
    <t>Vidro</t>
  </si>
  <si>
    <t>Inox</t>
  </si>
  <si>
    <t>Chapa de proteção em aço inox p/ base da porta do sanitário PNE 2,50x0,40m</t>
  </si>
  <si>
    <t xml:space="preserve">impermeabilização, na parte inferior/peitoril e contorno das janelas com selante de poliuretano, aplicado com pistola e com o devido acabamento. </t>
  </si>
  <si>
    <t>Reboco Interno</t>
  </si>
  <si>
    <t>PAREDES E ALVENARIA</t>
  </si>
  <si>
    <t>Revestimento das paredes com azulejo 15x15cm ou 20x20cm, marca Eliane ou equivalente -  para sanitários feminino e masculino do térreo. Incluindo Rejuntamento epóxi branco 2mm. Guardar uma caixa de azulejos para reserva.</t>
  </si>
  <si>
    <t>Argamassa colante p/ revestimento da parede (20kg)</t>
  </si>
  <si>
    <t>8.6</t>
  </si>
  <si>
    <t>Chapisco de cimento/areia, traço 1:3</t>
  </si>
  <si>
    <t>8.7</t>
  </si>
  <si>
    <t>COMPLEMENTOS SANITÁRIOS</t>
  </si>
  <si>
    <t>Saboneteira plástica para sabão líquido com dispenser de material plástico de alta resistência na cor branco da linha White. Fabricante Columbus Brasil ou equivalente.</t>
  </si>
  <si>
    <t>Anel de cera para bacia sanitária MaxSeal ou equivalente</t>
  </si>
  <si>
    <t>Papeleira para papel higiênico em rolo grande com dispenser ABS de alta resistência na cor branco; referência: para papel higiênico em rolo, Lalekla, interfolhado, fabricante: Kimberly-Clark ou equivalente técnico</t>
  </si>
  <si>
    <t>Toalheiro para papel toalha interfolhada em rolo grande com dispenser ABS de alta resistência na cor branco; referência: para toalhas de mão sistema interfolhado, fabricante: Kimberly-Clark ou equivalente.</t>
  </si>
  <si>
    <t xml:space="preserve">Bacia sanitária com caixa acoplada c/ assento sanit. Completo - linha modelo P115.17 - DECA ou equivalente </t>
  </si>
  <si>
    <t>Torneira de mesa com fechamento automático DECAMATIC ECO, modelo 1173.C.CONF ou equivalente</t>
  </si>
  <si>
    <t>Instalações Hidrosanitárias</t>
  </si>
  <si>
    <t>Cano pvc, DN 100mm p/ rede coletora de esgoto - marca Tigre ou equivalente</t>
  </si>
  <si>
    <t>Joelho 90° PVC para esgoto 100mm ou 4" - marca Tigre ou equivalente</t>
  </si>
  <si>
    <t>Joelho 45° PVC para Esgoto 100mm ou 4" - marca Tigre ou Equivalente</t>
  </si>
  <si>
    <t>Luva de Correr PVC para Esgoto 100mm - marca tigre ou equivalente</t>
  </si>
  <si>
    <t>Instalações Elétricas</t>
  </si>
  <si>
    <t>Condutor unipolar flexível Afumex, seção 2,55mm²</t>
  </si>
  <si>
    <t>Interruptor simples (10A) - branco, fabricante Fame ou equivalente</t>
  </si>
  <si>
    <t>Suporte para Placa 4x2 - branco, fabricante Fame ou equivalente</t>
  </si>
  <si>
    <t>Dispositivo de Sinalização de Emergência modelo D258 - marca Decibel ou equivalente</t>
  </si>
  <si>
    <t>Emassamento de  gesso acartonado, com massa acrílica inclusive Lixação</t>
  </si>
  <si>
    <t>Raspagem da tinta e reboco avariados</t>
  </si>
  <si>
    <t>Aplicação de massa corrida em alvenaria, com Lixação</t>
  </si>
  <si>
    <t>Acrílica, na cor branca. Paredes. Duas demãos</t>
  </si>
  <si>
    <t>PVA cor branco, no forro de gesso, vigas e laje</t>
  </si>
  <si>
    <t>Esmalte - Pintura das tubulações elétricas, cor branco fosco. Duas Demãos.</t>
  </si>
  <si>
    <t>11.6</t>
  </si>
  <si>
    <t>Pintura das grades externas, incluindo limpeza e zarcão - Tinta esmalte acetinado, cor cinza claro. Referências: Suvinil "Prata C161" (Pantone 427C). Duas Demãos.</t>
  </si>
  <si>
    <t>Pintura da demarcação das vagas de estacionamento, inclusive a vaga acessível</t>
  </si>
  <si>
    <t>Esmalte, para pintura das calhas e descidas. Cor de Referência Suvinil "Cinza Elefante D161".</t>
  </si>
  <si>
    <t>PLACAS SUSPENSAS</t>
  </si>
  <si>
    <t>PLACAS DE PORTA - TIPO 1</t>
  </si>
  <si>
    <t>P P 1 - PRIV</t>
  </si>
  <si>
    <t>P P 3 - NBK</t>
  </si>
  <si>
    <t>P P 5 - ARQ</t>
  </si>
  <si>
    <t>PLACAS DE PORTA - TIPO 2</t>
  </si>
  <si>
    <t>P P 6 - COPA</t>
  </si>
  <si>
    <t>P P 10 - PNE</t>
  </si>
  <si>
    <t>13.4</t>
  </si>
  <si>
    <t>PLACAS DE PORTA - ESPECIAIS</t>
  </si>
  <si>
    <t>P P 14 - PRESS</t>
  </si>
  <si>
    <t>13.5</t>
  </si>
  <si>
    <t>ADESIVOS</t>
  </si>
  <si>
    <t>A2 SAA1 - A1LP- LOGO PADRÃO</t>
  </si>
  <si>
    <t>A2PO - PASSA OBJETOS</t>
  </si>
  <si>
    <t>A3 - SIA</t>
  </si>
  <si>
    <t>A4 - SIA CG - Medidas 15x15cm.</t>
  </si>
  <si>
    <t>A5 - CX Nº 1</t>
  </si>
  <si>
    <t>A5 - CX Nº 2</t>
  </si>
  <si>
    <t>A6 - PUXE / EMP</t>
  </si>
  <si>
    <t>13.6</t>
  </si>
  <si>
    <t>P C TARIFAS - 54x74cm</t>
  </si>
  <si>
    <t>MOBILIÁRIO</t>
  </si>
  <si>
    <t>Tampo para mesa acessível conforme padrão Banrisul</t>
  </si>
  <si>
    <t>Totem para mesa acessível c/ placa de acrílico - conforme padrão Banrisul</t>
  </si>
  <si>
    <t>Fornecimento e instalação de Persianas Solaris, verticais 110mm, cor cinza claro</t>
  </si>
  <si>
    <t>Fornecimento e instalação de cachepôs</t>
  </si>
  <si>
    <t>Fornecimento e replantio de vegetação interna em vasos de Plástico</t>
  </si>
  <si>
    <t>14.7</t>
  </si>
  <si>
    <t>Fornecimento de substrato para plantas</t>
  </si>
  <si>
    <t>14.8</t>
  </si>
  <si>
    <t>Fornecimento de casca de pinus para preenchimento do cachepot</t>
  </si>
  <si>
    <t>15.1</t>
  </si>
  <si>
    <t>15.2</t>
  </si>
  <si>
    <t>15.3</t>
  </si>
  <si>
    <t>15.4</t>
  </si>
  <si>
    <t>Montagem e organização do leiaute</t>
  </si>
  <si>
    <t>661/2018</t>
  </si>
  <si>
    <t xml:space="preserve">RECUPERAÇÃO DA IMPERMEABILIZAÇÃO DA MARQUISE  DA AGÊNCIA </t>
  </si>
  <si>
    <t>Aluguel de tele entulho.</t>
  </si>
  <si>
    <t>MURO DO ESTACIONAMENTO</t>
  </si>
  <si>
    <t>Escavação manual  de solo até 1,50 A 3,00m</t>
  </si>
  <si>
    <t>Sapata em concreto armado fck 15MPa</t>
  </si>
  <si>
    <t>Viga de concreto 25mpa (respaldo 0,20x0,25x44,80).</t>
  </si>
  <si>
    <t>Chapisco ci-ar 1:3 7mm preparo e aplicação</t>
  </si>
  <si>
    <t>Impermeabilização com hidroasfalto  4 demãos</t>
  </si>
  <si>
    <t>PISO DO ESTACIONAMENTO</t>
  </si>
  <si>
    <t>Reaterro manual  com compactação</t>
  </si>
  <si>
    <t xml:space="preserve">Leito de pedra britada 5 cm </t>
  </si>
  <si>
    <t>Reforma nas caixas de dreno</t>
  </si>
  <si>
    <t>RECUPERAÇÃO DA LAJE DE ENTREPISO</t>
  </si>
  <si>
    <t>Demolição dos pisos da laje 2 piso.</t>
  </si>
  <si>
    <t>Demolição dos contra pisos da laje 2 piso.</t>
  </si>
  <si>
    <t>RECUPERAÇÃO DA FUNDAÇÃO DA ESCADA</t>
  </si>
  <si>
    <t>Demolição dos contra pisos.</t>
  </si>
  <si>
    <t>Micro estaca Ø25cm 2 metros</t>
  </si>
  <si>
    <t>ml</t>
  </si>
  <si>
    <t xml:space="preserve">Contrapiso </t>
  </si>
  <si>
    <t>CORTE NA LAJE E ESTRUTURA PARA INSTALAÇÃO DE ELEVADOR DE CADEIRANTES</t>
  </si>
  <si>
    <t>Demolição dos pisos.</t>
  </si>
  <si>
    <t>Demolição Da laje.</t>
  </si>
  <si>
    <t>Micro estaca Ø30cm</t>
  </si>
  <si>
    <t xml:space="preserve">Retoque na borda da laje </t>
  </si>
  <si>
    <t>verba</t>
  </si>
  <si>
    <t>Parafuso parabolt c/colocação</t>
  </si>
  <si>
    <t>ESTRUTURAL</t>
  </si>
  <si>
    <t>SUBTOTAL ESTRUTURAL</t>
  </si>
  <si>
    <t>Demolição do piso de ladrilho</t>
  </si>
  <si>
    <t>Demolição do piso cimentado contrapiso</t>
  </si>
  <si>
    <t>Ralo sifonado 100x40 - saída 40mm</t>
  </si>
  <si>
    <t>Impermeabilização pintura mineral PO - exterior. 2 demãos</t>
  </si>
  <si>
    <t>Demolição de concreto armado com martelete (muro).</t>
  </si>
  <si>
    <t>Pintura externa reboco - selador  e tinta látex PVA 2 Demãos</t>
  </si>
  <si>
    <t>Demolição de cobertura com telhado de fibrocimento dos estacionamentos, com estrutura de madeira</t>
  </si>
  <si>
    <t>Contrapiso de concreto impermeável 5 cm 300 kg CI/m³ .</t>
  </si>
  <si>
    <t>Piso Cerâmico 50x50, argamassa colante, inclusive rodapé de 20 cm.</t>
  </si>
  <si>
    <t>Viga de baldrame em concreto armado Fck 15MPA - Completa</t>
  </si>
  <si>
    <t>Pilar de concreto armado Fck 25MPA - completo</t>
  </si>
  <si>
    <t>Alvenaria de tijolo furado 6 Furos 15 cm CI-CA-AR 1:2:8</t>
  </si>
  <si>
    <t>Contrapiso com graute e malha de ferro 10x10Ø4,2</t>
  </si>
  <si>
    <t xml:space="preserve">Perfil H  c/fundo e esmalte, p/estrutura metálica, corte, furação, solda e instalação </t>
  </si>
  <si>
    <t>Demolição de alvenaria de tijolos no sanitário masculino do térreo, para abertura de vãos, conforme leiaute</t>
  </si>
  <si>
    <t>Remoção de aparelhos sanitários (vaso e lavatório), conforme projeto</t>
  </si>
  <si>
    <t>Rebaixo de piso</t>
  </si>
  <si>
    <t xml:space="preserve">Escavação manual de vala até 1,0m (obras civis)         </t>
  </si>
  <si>
    <t xml:space="preserve">Apiloamento                </t>
  </si>
  <si>
    <t>Concreto C20, com brita 0 e 1</t>
  </si>
  <si>
    <t>Aditivo impermeabilizante de pega normal p/ concreto sem armação</t>
  </si>
  <si>
    <t>kg</t>
  </si>
  <si>
    <t>Piso basalto levigado polido</t>
  </si>
  <si>
    <t>Regularização de piso com cimento/areia 1:4</t>
  </si>
  <si>
    <t>Guarda Corpo c/ Corrimão Duplo Completo em Aço Inox</t>
  </si>
  <si>
    <t>Anel Tátil para corrimão em ABS</t>
  </si>
  <si>
    <t>Lavatório suspenso Deca Máster de canto com mesa modelo acessibilidade L76.17 ou equivalente com ferragens</t>
  </si>
  <si>
    <t xml:space="preserve">Luva PVC para Esgoto 40mm ou 1.1/2" - marca Tigre ou equivalente </t>
  </si>
  <si>
    <t>Junção de Redução invertida PVC para Esgoto 100x50mm ou 4"x2" - marca Tigre ou equivalente</t>
  </si>
  <si>
    <t>Caixa Sifonada Redonda com Grelha 100x50mm PVC - marca  Tigre ou equivalente</t>
  </si>
  <si>
    <t>Joelho 45° PVC para Esgoto 40mm ou 1.1/2" - marca Tigre ou equivalente</t>
  </si>
  <si>
    <t>Curva 90° Curta PVC para Esgoto 100mm ou 4" - marca Tigre ou equivalente</t>
  </si>
  <si>
    <t>Plafon de sobrepor Home Led LLUM Bronzearte quadrado 30cmX30cm ou equivalente</t>
  </si>
  <si>
    <t>Remoção de pisos no sanitário masculino do térreo</t>
  </si>
  <si>
    <t>Remoção de revestimento das paredes no sanitário masculino térreo</t>
  </si>
  <si>
    <t>retirada de corrimãos da escada interna</t>
  </si>
  <si>
    <t>Remoção das Portas do banheiro masculino do térreo</t>
  </si>
  <si>
    <t>Impermeabilização das esquadrias com resina epóxi (todo o contorno)</t>
  </si>
  <si>
    <t>Retirada das pastilhas cor azul da fachada</t>
  </si>
  <si>
    <t>Piso Térreo e Pavimento Superior</t>
  </si>
  <si>
    <t>Soleira de granito, referência branco Dallas nas dimensões 20x130cm</t>
  </si>
  <si>
    <t>Rampa, Escada e Acesso</t>
  </si>
  <si>
    <t xml:space="preserve">Soleira de granito cinza andorinha nas dimensões 20x2,67cm </t>
  </si>
  <si>
    <t>Parede de gesso acartonado 2 faces, 1 chapa de cada lado. H=2,30m, conforme leiaute</t>
  </si>
  <si>
    <t>Parede de gesso acartonado 2 faces, 1 chapa de cada lado. H=3m, Até a laje, conforme leiaute</t>
  </si>
  <si>
    <t>Reboco Externo, em toda alvenaria avariada, na escada externa, peitoris, paredes, etc.</t>
  </si>
  <si>
    <t>Recomposição de forro de gesso</t>
  </si>
  <si>
    <t>Instalação de tela Otis nas janelas indicadas em leiaute. Malha 2x2cm, em alumínio cor Prata.</t>
  </si>
  <si>
    <t>Grades de ferro para proteção da caixa de distribuição de energia, com porta de acesso e cadeado</t>
  </si>
  <si>
    <t>Recuperar e recompor esquadrias de alumínio, conforme modelo original e com substituição de peças danificadas</t>
  </si>
  <si>
    <t>Recuperar e recompor esquadrias e grades de ferro, conforme modelo original e com substituição de peças danificadas</t>
  </si>
  <si>
    <t>Esmalte sobre madeira com emassamento e lixação- portas de madeira, marcos e guarnições, cor cinza, conforme tom existente</t>
  </si>
  <si>
    <t>Porta de Madeira semi oca 80x210, com fundo para pintura esmalte, completa com ferragens, marcos e guarnições para parede de gesso acartonado.</t>
  </si>
  <si>
    <t>Porta de Madeira semi oca 80x210, com fundo para pintura esmalte, completa com ferragens, marcos e guarnições, para sanitários do térreo</t>
  </si>
  <si>
    <t>Porta de Madeira Maciça 90x210, com fundo para pintura esmalte, completa com ferragens, marcos e guarnições, para instalação no sanitário acessível</t>
  </si>
  <si>
    <t>Pintura das esquadrias de ferro externas, incluindo limpeza e zarcão - Tinta esmalte acetinado, cor cinza claro. Referências: Suvinil "Prata C161" (Pantone 427C). Duas Demãos.</t>
  </si>
  <si>
    <t xml:space="preserve">Retirada e descarte das máscaras dos cashes, das esquadrias entre a SAA e o Interior da agência e do acesso ao abastecimento, inclusive portas. </t>
  </si>
  <si>
    <t xml:space="preserve">Retirada e descarte das divisórias leves do térreo, andar superior e sala do nobreak, inclusive portas. </t>
  </si>
  <si>
    <t>Retirada, para reaproveitamento, de logomarcas da fachada</t>
  </si>
  <si>
    <t>Bandeira B1, medindo 105 x 110 x 22 cm, conforme padrão Banrisul</t>
  </si>
  <si>
    <t>Cubo caixa para fachada, medindo 152 x 142 cm, conforme padrão Banrisul</t>
  </si>
  <si>
    <t>Pastilhas 10x10 cm para fachada, cor cinza claro, instalado conforme indicado em desenho, com argamassa colante e rejuntamento</t>
  </si>
  <si>
    <t>Reparos e emendas, necessários para melhor acabamento, para esquadrias do divisor de sigilo realocadas</t>
  </si>
  <si>
    <t>Adaptador porta equipamento para duto SLIM (BEGE)</t>
  </si>
  <si>
    <t>INFRAESTRUTURA PLATAFORMAS DE ATENDIMENTO elétrica/lógica/telefonia - TÉRREO</t>
  </si>
  <si>
    <t>Duto SLIM - (BEGE)</t>
  </si>
  <si>
    <t>Curva interna 90 graus SLIM - outras cores (BEGE)</t>
  </si>
  <si>
    <t>INFRAESTRUTURA PLATAFORMA DE ATENDIMENTO elétrica/lógica/telefonia - 2º PAVIMENTO</t>
  </si>
  <si>
    <t>INFRAESTRUTURA PARA ATMs</t>
  </si>
  <si>
    <t>Cabo unipolar tipo flexível, livre de halogêneo, antichama, 750V, seção 2,5 mm2 (novo cash)</t>
  </si>
  <si>
    <t>Canaleta de alumínio dupla de 73x25 mm com  tampa e pintura eletrostática branca. Ref. Dutotec ou equivalente.</t>
  </si>
  <si>
    <t>Curva 90º de PVC (interna e externa) específica de canaleta de alumínio 73x25mm</t>
  </si>
  <si>
    <t>Curva 90º metálica - específica de canaleta de alumínio 73x25mm</t>
  </si>
  <si>
    <t>Adaptador 2x1" para canaleta de alumínio de 73x25 mm. Ref. Dutotec ou equivalente.</t>
  </si>
  <si>
    <t>Tampa terminal em ABS para canaleta dupla Dutotec 73x25mm</t>
  </si>
  <si>
    <t>Spiral tube para organizar os cabos nas mesas BRANCO</t>
  </si>
  <si>
    <t>4.8</t>
  </si>
  <si>
    <t>4.9</t>
  </si>
  <si>
    <t>4.10</t>
  </si>
  <si>
    <t>4.11</t>
  </si>
  <si>
    <t>4.12</t>
  </si>
  <si>
    <t>4.13</t>
  </si>
  <si>
    <t>5.14</t>
  </si>
  <si>
    <t>5.15</t>
  </si>
  <si>
    <t>5.16</t>
  </si>
  <si>
    <t>5.17</t>
  </si>
  <si>
    <t>5.18</t>
  </si>
  <si>
    <t>5.19</t>
  </si>
  <si>
    <t>5.20</t>
  </si>
  <si>
    <t>5.21</t>
  </si>
  <si>
    <t>5.22</t>
  </si>
  <si>
    <t>5.23</t>
  </si>
  <si>
    <t>7.7</t>
  </si>
  <si>
    <t>7.8</t>
  </si>
  <si>
    <t>7.9</t>
  </si>
  <si>
    <t>7.10</t>
  </si>
  <si>
    <t>7.11</t>
  </si>
  <si>
    <t>7.12</t>
  </si>
  <si>
    <t>Lâmpadas tubulares T8, G2, 1200mm, uper LED de até 19W - AFP - 4500k - Branco Neutro - Vida útil mínima de 25.000h (L-70), Fluxo Luminoso mínimo de 2100 lúmens.  Certificação CE, Garantia de 02 Anos. Marca Intral LSE-100 ou equivalente.</t>
  </si>
  <si>
    <t>Desmontagem elétrico e lógico dos cashes. Recolher, embalar e entregar na Bagergs.</t>
  </si>
  <si>
    <t>TROCA DOS ELETRODUTOS POR CANALETA  PARA ALARME NA PAREDE DA PLATAFORMA DO SEGUNDO PISO</t>
  </si>
  <si>
    <t>Tampa terminal para canaleta "X" - Branca</t>
  </si>
  <si>
    <t>Caixa de alumínio 100x100x50mm com altura específica para canaleta "X"</t>
  </si>
  <si>
    <t>Porta Equipamento para canaleta "X" para dois blocos, branco, em ABS com tampa cega com furo central.</t>
  </si>
  <si>
    <t>Torneira para Tanque</t>
  </si>
  <si>
    <t xml:space="preserve">Cano pvc, DN 50mm p/ rede coletora de esgoto - marca Tigre ou equivalente </t>
  </si>
  <si>
    <t>Cano pvc, DN 40mm p/ rede coletora de esgoto - marca Tigre ou equivalente</t>
  </si>
  <si>
    <t>Eletrocalha  50x50</t>
  </si>
  <si>
    <t>Recomposição, no mesmo modelo, de azulejos faltantes ou avariados nos outros sanitários.</t>
  </si>
  <si>
    <t>Película jateada, para vidros indicados em leiaute, entre a sala de autoatendimento e os caixas</t>
  </si>
  <si>
    <t>P S 2 - CAIXAS</t>
  </si>
  <si>
    <t>P S 4 - PREFERENCIAL</t>
  </si>
  <si>
    <t>P S 5 - ATENDIMENTO PESSOA FÍSICA</t>
  </si>
  <si>
    <t>P S 6 - ATENDIMENTO PESSOA JURÍDICA</t>
  </si>
  <si>
    <t>P S 7 - NEGÓCIOS PESSOA FÍSICA</t>
  </si>
  <si>
    <t>P S 8 - NEGÓCIOS PESSOA JURÍDICA</t>
  </si>
  <si>
    <t>P S 10 - GERENTE GERAL</t>
  </si>
  <si>
    <t>P S 11 - GERENTE ADJUNTO</t>
  </si>
  <si>
    <t>P P 16 - PNE UNISSEX</t>
  </si>
  <si>
    <t>P P 8 - MASCULINO</t>
  </si>
  <si>
    <t>P P 9 - FEMININO</t>
  </si>
  <si>
    <t>P P 15 - AG E HOR -  Segunda a Sexta das 10h –15h</t>
  </si>
  <si>
    <t>A2 AT1 -  Horário Atendimento Agência: Segunda a Sexta das 10h –15h</t>
  </si>
  <si>
    <t>A5 - CX Nº 3</t>
  </si>
  <si>
    <t>P P 17 - M SANITÁRIO MASCULINO</t>
  </si>
  <si>
    <t>P P 18 - F SANITÁRIO FEMININO</t>
  </si>
  <si>
    <t>P C INFORMA - 48,5x33,5cm</t>
  </si>
  <si>
    <t>Remanejo de porta cartazes existentes</t>
  </si>
  <si>
    <t>Acrílica, na cor Cinza Claro. Referências: Suvinil "Prata C161" (Pantone 427C). Paredes. Duas demãos</t>
  </si>
  <si>
    <t xml:space="preserve">Canaleta "X" metálica branca, </t>
  </si>
  <si>
    <t>patch cord verde 2,5mts para as mesas</t>
  </si>
  <si>
    <t>patch cord azul 2,5mts para as mesas</t>
  </si>
  <si>
    <t>Cabo tipo PP 3x1,5mm² para as extensões elétricas</t>
  </si>
  <si>
    <t>Plug  tipo Macho novo padrão 10A.</t>
  </si>
  <si>
    <t>INFRAESTRUTURA PARA MÁQUINA DE CAFÉ, ÁGUA E IMPRESSORAS</t>
  </si>
  <si>
    <t>Desmontagem e descarte de infraestrutura de ALARME</t>
  </si>
  <si>
    <t>5.24</t>
  </si>
  <si>
    <t>5.25</t>
  </si>
  <si>
    <t>5.26</t>
  </si>
  <si>
    <t>5.27</t>
  </si>
  <si>
    <t>8.8</t>
  </si>
  <si>
    <t>10.5</t>
  </si>
  <si>
    <t>11.1</t>
  </si>
  <si>
    <t>11.2</t>
  </si>
  <si>
    <t>11.3</t>
  </si>
  <si>
    <t>11.4</t>
  </si>
  <si>
    <t>11.5</t>
  </si>
  <si>
    <t>12.3</t>
  </si>
  <si>
    <t>12.4</t>
  </si>
  <si>
    <t>12.5</t>
  </si>
  <si>
    <t>12.6</t>
  </si>
  <si>
    <t>12.7</t>
  </si>
  <si>
    <t>12.8</t>
  </si>
  <si>
    <t>12.9</t>
  </si>
  <si>
    <t>Desinstalar e instalar luminárias HO. Transferir da SAA para atendimento no segundo pavimento</t>
  </si>
  <si>
    <t>Luminária completa DE SOBREPOR com 2 lâmpadas LED T8, até 20W, 120 cm, 4000 K, 2100 lumens, 70% do fluxo para 30.000 horas (SAA, Automação, Corredor e banheiro)</t>
  </si>
  <si>
    <t>Caixa de alumínio 100x100x50mm</t>
  </si>
  <si>
    <t>Derivação saída 3 eletrodutos 1" p/Canaleta de Alumínio tipo "X"</t>
  </si>
  <si>
    <t>Porta Equipamento para canaleta "X" para dois blocos em ABS com duas tomadas tipo bloco NBR 20A</t>
  </si>
  <si>
    <t>Porta Equipamento para canaleta "X" para dois blocos em ABS com duas tomadas tipo bloco NBR 20A - Máq. Café e água</t>
  </si>
  <si>
    <t>Spiral tube para organizar os cabos nas mesas BRANCO.</t>
  </si>
  <si>
    <t>6.9</t>
  </si>
  <si>
    <t>6.10</t>
  </si>
  <si>
    <t>6.11</t>
  </si>
  <si>
    <t>6.12</t>
  </si>
  <si>
    <t>6.13</t>
  </si>
  <si>
    <t>7.13</t>
  </si>
  <si>
    <t>7.14</t>
  </si>
  <si>
    <t>7.15</t>
  </si>
  <si>
    <t>10.1.1</t>
  </si>
  <si>
    <t>10.1.2</t>
  </si>
  <si>
    <t>10.1.3</t>
  </si>
  <si>
    <t>Luminária completa DE SOBREPOR branca, 240 cm. Retirar na BAGERGS</t>
  </si>
  <si>
    <t>fechamento de vão deixado pela porta do sanitário do térreo e execução das paredes, em alvenaria de tijolos furados, conforme leiaute</t>
  </si>
  <si>
    <t>Porta de Madeira semi oca 90x210, com visor, com fundo para pintura esmalte, completa com ferragens, marcos e guarnições, Para parede de Gesso acartonado, a ser instalado na entrada da retaguarda no térreo</t>
  </si>
  <si>
    <t>Pintura das grades internas, portas de grades e porta de ferro, incluindo limpeza e zarcão - Tinta esmalte acetinado, cor cinza claro. Referências: Suvinil "Prata C161" (Pantone 427C). Duas Demãos.</t>
  </si>
  <si>
    <t>Cuba de embutir redonda 36x36cm cor branca - Deca ou equivalente</t>
  </si>
  <si>
    <t>Tanque de louça 40 litros, com base, para sanitário feminino Pav. Superior</t>
  </si>
  <si>
    <t>1.1.1</t>
  </si>
  <si>
    <t>pç</t>
  </si>
  <si>
    <t>1.1.2</t>
  </si>
  <si>
    <t>1.1.3</t>
  </si>
  <si>
    <t>1.1.4</t>
  </si>
  <si>
    <t>vb</t>
  </si>
  <si>
    <t>1.1.5</t>
  </si>
  <si>
    <t>Retirada e descarte de Self incorporado 5 TR antigo e obsoleto ( Marca Arcon) do andar Térreo e 2º andar conforme Normas ambientais.</t>
  </si>
  <si>
    <t>1.1.6</t>
  </si>
  <si>
    <t>1.1.7</t>
  </si>
  <si>
    <t>1.1.8</t>
  </si>
  <si>
    <t>1.1.9</t>
  </si>
  <si>
    <t>1.1.10</t>
  </si>
  <si>
    <t>Adequação elétrica do quadro de força/comando dos equipamentos. No andar Térreo e no 2º andar</t>
  </si>
  <si>
    <t>1.1.11</t>
  </si>
  <si>
    <t>Fornecer e instalar kit de Resistências de aquecimento no Splitão 10 TR do Térreo acionadas conforme especificação no Memorial Descritivo e Anexo especificações técnicas incluindo termostato de proteção por banco de resistências e fluxostato de ar.  Distribuir 6(seis) resistências de aquecimento em formato de U de 1500W cada de 2(duas) em duas em cada fase R,S e T totalizando 9,0 kw, em dois estágios de 4,5 kW cada um.</t>
  </si>
  <si>
    <t>1.1.12</t>
  </si>
  <si>
    <t>1.1.13</t>
  </si>
  <si>
    <t>1.1.14</t>
  </si>
  <si>
    <t xml:space="preserve">Fornecimento e instalação Veneziana indevassável em alumínio, com dupla moldura, aletas em V,  500x500mm (fornecido na cor branca). Instalá-la na Sala de Nobreak na parte de baixo da porta. </t>
  </si>
  <si>
    <t>1.1.15</t>
  </si>
  <si>
    <t>Fornecimento e instalação completa de Exaustor axial ( incluindo abertura na esquadria da janela basculante, fechamento com chapa, suporte para o exaustor, canaleta, fiação elétrica e acabamentos) modelo Ø 30 cm (Marca: Ventisilva modelo E30M6 ou similar), vazão 1500m³/h, bivolt 127V / 220V, monofásico e, termostato de ambiente analógico rotativo ( Marca: IMIT modelo TA3 546070 ou similar).</t>
  </si>
  <si>
    <t>1.1.16</t>
  </si>
  <si>
    <t>1.1.17</t>
  </si>
  <si>
    <t>1.1.18</t>
  </si>
  <si>
    <t>1.1.19</t>
  </si>
  <si>
    <t xml:space="preserve">Fornecimento e Instalação  completa de uma plataforma elevatória vertical para cadeira de rodas com o percurso enclausurado que atenda ou exceda a norma NBR ISO 9386 (substituta da NBR 15655). A plataforma deve ter capacidade mínima de 250 kg – suportando uma pessoa e sua cadeira de rodas e um acompanhante. A Velocidade máxima deve ser 0,1 m/s ( ou velocidade 6m/min) em ambas as direções: subida ou descida. Percurso de aproximadamente 3,78 m ( verificar medidas no local), 1 (uma) entrada na plataforma ( Número de entradas na plataforma: 01 ). Número de paradas: 02(duas) sendo uma no Térreo e outra no 2º Andar). O acionamento da plataforma deve ser Oleodinâmico (hidráulico) com central motriz de baixo ruído sendo que o reservatório, linha de sucção e bomba devem ser protegidos por filtros .  As dimensões internas livres da plataforma devem ser: L = 900 mm, C = 1400 mm e H = 1100 mm ( também chamada Cabina Baixa). As dimensões da projeção do equipamento são 1440x1620mm. A operação da botoeira será por Comando de pressão constante, habilitado por chave eletromecânica ou franqueado. A Tensão de alimentação da plataforma elevatória será 220 Vac, 60 Hz, monofásico – 1,0 cv. A Tensão de Controle será 12 Vcc, com bateria selada, livre de manutenção. A plataforma será interna ( protegida contra intempéries), com estrutura metálica pintada com tinta epóxi de cura a quente na cor branca. Estão incluídas a cabina, as Botoeiras de Pavimento, as Portas de Pavimento, o comando de pressão constante, componentes do sistema hidráulico ( cilindro hidráulico de propulsão e/ou pistão , a unidade de potências e/ou bomba), chaves limite de segurança ( conforme Memorial Descritivo), circuito hidráulico de potência ( válvula de alívio, válvula de comando manual, válvula de descida) e reservatório linha de sucção e bomba.                                                                                                                                                                     Ref. Modelo SH ST 4000 ( SHORT TRAVEL STANDARD - SH ST) Cabina BAIXA da ORTOBRÁS ou Equivalente </t>
  </si>
  <si>
    <t>1.1.20</t>
  </si>
  <si>
    <t>1.1.21</t>
  </si>
  <si>
    <t>1.1.22</t>
  </si>
  <si>
    <t>1.1.23</t>
  </si>
  <si>
    <t>1.1.24</t>
  </si>
  <si>
    <t>1.1.25</t>
  </si>
  <si>
    <t>Desinstalação de dutos de ar condicionado do 2º andar da Ag. Sananduva retirada e descarte conforme normas ambientais.</t>
  </si>
  <si>
    <t>1.1.26</t>
  </si>
  <si>
    <t>Controle de velocidade (dimmer) para ventilador do Ar de Renovação ( Ar externo)</t>
  </si>
  <si>
    <t>1.5.3</t>
  </si>
  <si>
    <t>1.5.8</t>
  </si>
  <si>
    <t>1.5.10</t>
  </si>
  <si>
    <t>1.5.11</t>
  </si>
  <si>
    <t>1.5.12</t>
  </si>
  <si>
    <t>1.6.4</t>
  </si>
  <si>
    <t>1.7.7</t>
  </si>
  <si>
    <t>1.7.8</t>
  </si>
  <si>
    <t>2.3.1</t>
  </si>
  <si>
    <t>2.3.7</t>
  </si>
  <si>
    <t>2.3.5</t>
  </si>
  <si>
    <t>2.3.2</t>
  </si>
  <si>
    <t>2.3.3</t>
  </si>
  <si>
    <t>2.3.6</t>
  </si>
  <si>
    <t>2.3.8</t>
  </si>
  <si>
    <t>2.5.3</t>
  </si>
  <si>
    <t>2.5.4</t>
  </si>
  <si>
    <t>11.1.1</t>
  </si>
  <si>
    <t>11.1.2</t>
  </si>
  <si>
    <t>11.1.3</t>
  </si>
  <si>
    <t>11.2.1</t>
  </si>
  <si>
    <t>11.2.2</t>
  </si>
  <si>
    <t>11.3.1</t>
  </si>
  <si>
    <t>11.3.2</t>
  </si>
  <si>
    <t>11.3.3</t>
  </si>
  <si>
    <t>11.3.4</t>
  </si>
  <si>
    <t>11.4.1</t>
  </si>
  <si>
    <t>11.4.2</t>
  </si>
  <si>
    <t>11.5.1</t>
  </si>
  <si>
    <t>11.5.2</t>
  </si>
  <si>
    <t>11.5.3</t>
  </si>
  <si>
    <t>11.5.4</t>
  </si>
  <si>
    <t>11.5.5</t>
  </si>
  <si>
    <t>13.7</t>
  </si>
  <si>
    <t>13.8</t>
  </si>
  <si>
    <t>13.9</t>
  </si>
  <si>
    <t>15.5</t>
  </si>
  <si>
    <t>15.6</t>
  </si>
  <si>
    <t>Remoção de Grade Venezianada de Ar Exterior e dutos de descarga de ar de equipamento Self incorporado antigo. Retirada e descarte conforme Normas Ambientais</t>
  </si>
  <si>
    <t>Impermeabilização do piso da marquise com manta asfáltica e=4 mm inclusive rodapé de 20 cm.</t>
  </si>
  <si>
    <t>Emboço Argamassa CA_AR 1:5+10% cimento 15 mm Externo</t>
  </si>
  <si>
    <t>Demolição contra pisos do estacionamento concreto simples 8 cm.</t>
  </si>
  <si>
    <t>Piso armado com malha de aço ca60 10 cm fck 15mpa em quadros.</t>
  </si>
  <si>
    <t>Piso armado de 10 cm com malha de ferro 10x10/4,20mm</t>
  </si>
  <si>
    <t>Retirada, para reaproveitamento, de pórtico Banrisul eletrônico</t>
  </si>
  <si>
    <t>Rodapé em poliestireno, cor branco, h=10 cm</t>
  </si>
  <si>
    <t>Chapa de madeira compensada resinada p/ forma de concreto e=14 mm</t>
  </si>
  <si>
    <t>Faixa de borracha antiderrapante para sinalização visual largura 3cm Fabricante Mercur ou equivalente (para escada interna, externa e degraus da entrada)</t>
  </si>
  <si>
    <t>Massa única, para recebimento de pintura, em argamassa traço 1:2:8, preparo manual, aplicada manualmente em faces internas de paredes de ambientes com área menor que 10m², espessura 20 mm, com execução de taliscas</t>
  </si>
  <si>
    <t>Reboco alisado e desempenado  e=25 mm</t>
  </si>
  <si>
    <t>Hidrófugo sika 1 (4 kg)</t>
  </si>
  <si>
    <t>Fornecimento e colocação de vidro liso laminado transparente, esp. 6 mm, para caixilharia fixa de alumínio</t>
  </si>
  <si>
    <t>Porta em alumínio anodizado cor branca, perfil série 30, de abrir, 100x210cm, com ferragens, 2 fechaduras auxiliar tetra-chave (uma delas com acesso apenas pela parte interna da porta) e vidro liso laminado transparente 6 mm, com requadro de 3x8 para porta acessível.</t>
  </si>
  <si>
    <t>Troca de fechaduras e trancas das cabines dos sanitários</t>
  </si>
  <si>
    <t>Porta em vidro temperado e=10 mm, medidas 100x210, para pórtico Banrisul Eletrônico, completa com acessórios (puxadores, dobradiças, fechaduras/fecho eletromagnético padrão, mola de piso)</t>
  </si>
  <si>
    <t>Barra de apoio reta em aço inox 40 cm com ferragens</t>
  </si>
  <si>
    <t>Barra de apoio reta em aço inox 80 cm com ferragens</t>
  </si>
  <si>
    <t xml:space="preserve">Puxador inox Duplo tipo H tubular 30 cm acabamento polido, para porta sanitário acessível - marca Teckinox ou equivalente técnico </t>
  </si>
  <si>
    <t>Aplicação de tinta acrílica acetinada para exteriores nas cores e locais indicados na fachada e muros Referências: Suvinil "Cinza Elefante D161", "Cinza Crômio B161" e "Azul Aguas do Atlântico P661" . Duas Demãos.</t>
  </si>
  <si>
    <t>Espelho cristal 90x40 e=4 mm fixado com Botão francês plástico com acabamento cromado</t>
  </si>
  <si>
    <t xml:space="preserve">Bancada em granito cinza andorinha (130x60cm com saia de 15 cm) </t>
  </si>
  <si>
    <t>Cano pvc, DN 25 mm p/ água fria - marca Tigre ou equivalente</t>
  </si>
  <si>
    <t>Joelho 90° Branco PVC Roscável 25 mm ou 3/4" - marca Tigre ou equivalente</t>
  </si>
  <si>
    <t>Tê 90° Branco PVC Roscável 25 mm ou 3/4" - marca Tigre ou equivalente</t>
  </si>
  <si>
    <t>Sifão com Copo para Lavatório Articulado Metal Cromado 1" 30 cm - Deca ou equivalente</t>
  </si>
  <si>
    <t>Abertura de piso nos sanitários (superior e térreo), interligação de tubulações, instalação de louças e metais</t>
  </si>
  <si>
    <t>Eletroduto flexível  25 mm</t>
  </si>
  <si>
    <t>Fornecimento e instalação de Persianas Solaris Blackout, verticais 110mm, cor cinza claro, para retaguarda dos cashes, automação e janelas dos fundos (no térreo e segundo pavimento)</t>
  </si>
  <si>
    <t>Caixa de passagem c/ tampa cega tipo condulete diâm 25 mm pintado de branco</t>
  </si>
  <si>
    <t>Conector box curvo diâm 25 mm, com arruela e bucha de 1".</t>
  </si>
  <si>
    <t>Quadro de Força montado em caixa de comando para 24 elementos com dimensões mínimas de 1000x600x150mm, com barramento DIN de FNT PARA 250 Ampères, placa de montagem - Completo - (QGBT)</t>
  </si>
  <si>
    <t>Condutor unipolar flexível seção 50,0 mm² - EPR 0,6/1kV (3 fases + neutro)</t>
  </si>
  <si>
    <t>Quadro de Força montado em caixa de comando com dimensões mínimas de 1000x600x150mm, com barramento DIN de FNT PARA 150 Ampères, placa de montagem - Completo - (QFAC)</t>
  </si>
  <si>
    <t>Condutor unipolar flexível seção 40,0 mm² - EPR 0,6/1kV (3 fases + neutro)</t>
  </si>
  <si>
    <t>Cabo unipolar flexível livre de halogêneo, antichama - seção 16 mm² / 750V (CD1 e CD2)</t>
  </si>
  <si>
    <t>Quadro de Força de sobrepor montado em caixa de comando com dimensões mínimas de 500x500x150mm, com barramento para disjuntor caixa moldada e disjuntores DIN de FNT para 80A, placa de montagem - Completo para 16 elementos  - CDBK</t>
  </si>
  <si>
    <t>Condutor unipolar flexível, livre de halogêneo, antichama, 750V, seção 25,0 mm² - EPR 0,6/1kV (3 fases + neutro)</t>
  </si>
  <si>
    <t>Condutor unipolar flexivel Condutor unipolar flexível, livre de halogêneo, antichama, 750V,  seção 16,0 mm² - EPR 0,6/1kV (Aterramento)</t>
  </si>
  <si>
    <t>Acessório tipo flange p/ conexão CDs e canaleta alumínio</t>
  </si>
  <si>
    <t>Suporte para canaleta de alumínio p/três blocos com duas tomadas tipo bloco NBR 20A (PRETA) mais um bloco cego na cor branca (Identificar com EExx conforme circuito existente em adesivo em poliéster autocolante fundo branco e letras pretas).</t>
  </si>
  <si>
    <t>Suporte para canaleta de alumínio p/três blocos sendo dois bloco c/RJ.45 e mais um blocos cego, na cor branca (Identificar com PTxx, PLxx conforme circuito existente em adesivo em poliéster autocolante fundo branco e letras pretas).</t>
  </si>
  <si>
    <t>Suporte para canaleta de alumínio p/três blocos com duas tomadas tipo bloco NBR 20A (AZUL) mais um bloco cego na cor branca (Identificar com ECxx conforme circuito existente em adesivo em poliéster autocolante fundo branco e letras pretas).</t>
  </si>
  <si>
    <t>Suporte para canaleta de alumínio p/três blocos com uma tomadas tipo bloco NBR 20A (VERMELHA) mais dois blocos cegos na cor branca (Identificar com ECxx conforme circuito existente em adesivo em poliéster autocolante fundo branco e letras pretas).</t>
  </si>
  <si>
    <t>Desinstalar e Reinstalar pontos dos caixas</t>
  </si>
  <si>
    <t>Porta Equipamento Ref. DT.63440.10 com, DUAS tomadas tipo bloco NBR.20A Ref. DT.99230.20 (PRETO), mais dois RJ.45 Ref. QM 99040.00 – Cat. 5e ou similar (Identificar com EExx e PLxx conforme circuito existente em adesivo em poliéster autocolante fundo branco e letras pretas)</t>
  </si>
  <si>
    <t>Canaleta de alumínio duplo c/ tampa 73x45mm</t>
  </si>
  <si>
    <t>Curva metálica 73x45mm dupla c/ tampa de encaixe - branca</t>
  </si>
  <si>
    <t>Caixa de alumínio 100x100x50 com altura específica para canaleta 73X45mm</t>
  </si>
  <si>
    <t>Desinstalar e Reinstalar pontos das mesas</t>
  </si>
  <si>
    <t>Módulo Autônomo de emergência com dois faróis de 32 Led´s cada com bateria 12V-7Ah c/ suporte metálico p/ fixação da bateria (Retaguarda Cashes, Cofre, Caixas e Atendimento. Nas áreas de público fazer descidas com canaleta)</t>
  </si>
  <si>
    <t xml:space="preserve">Módulo Autônomo de emergência 80 led´s com indicador de SAÍDA. </t>
  </si>
  <si>
    <t>Módulo Autônomo de emergência 80 led´s com indicador de SAIDA EMERGÊNCIA</t>
  </si>
  <si>
    <t>Eletroduto ferro diâmetro 20 mm (3/4")</t>
  </si>
  <si>
    <t>Caixa de passagem c/ tampa cega tipo condulete diâm 20 mm(3/4")</t>
  </si>
  <si>
    <t>Caixa de passagem c/ tampa com tomada 2P+T tipo condulete diâm 20 mm(3/4") - Cofre e Retaguarda cashes</t>
  </si>
  <si>
    <t>Suporte de canaleta de alumínio com interruptor duplo</t>
  </si>
  <si>
    <t>Canaleta alumínio 73x25mm dupla c/ tampa de encaixe - Branca</t>
  </si>
  <si>
    <t>Tampa terminal ABS 25 mm - Branca</t>
  </si>
  <si>
    <t>Suporte para canaleta de alumínio p/três blocos sendo dois bloco c/RJ.45 e mais um blocos cego, na cor branca (Identificar com PTxx, PLxx conforme circuito existente em adesivo em poliéster autocolante fundo branco e letras pretas) (Impressoras).</t>
  </si>
  <si>
    <t>Suporte para canaleta de alumínio p/três blocos com uma tomadas tipo bloco NBR 20A (VERMELHA) mais dois blocos cegos na cor branca (Identificar com ECxx conforme circuito existente em adesivo em poliéster autocolante fundo branco e letras pretas) (Impressoras).</t>
  </si>
  <si>
    <t xml:space="preserve">Eletroduto de ferro 25 mm pintado de branco na parte aparente - Para interligação do CD AR com as condensadoras </t>
  </si>
  <si>
    <t xml:space="preserve">Caixa passagem condulete 25 mm c/tampa cega pintadas de branco na parte aparente - Para interligação do CD AR com as condensadoras </t>
  </si>
  <si>
    <t>Identificar no Rack dos ativos do banco os patch panels e pontos lógicos e telefônicos "PLxx" e "PTxx"</t>
  </si>
  <si>
    <t>Transferir infraestrutura de alimentação da iluminação da testeira para a parte interna da SAA através de eletrodutos 3/4" ferro pintados de branco.</t>
  </si>
  <si>
    <t>Desinstalação e descarte de luminárias, lâmpadas e reatores. Entregar as lâmpadas acondicionadas na BAGERGS</t>
  </si>
  <si>
    <t>Abertura e recomposição de forro de gesso para instalação de alçapão com tampa com diâmetro de 40 cm.</t>
  </si>
  <si>
    <t>Fornecimento e instalação de suporte artesanal de metal para condensadoras com pintura epóxi e/ou tinta anticorrosiva para fixação aparafusada e/ou chumbada em laje. OBS: Instalar os suportes afastados 1,5 m uns dos outros. Verificar medidas no local.</t>
  </si>
  <si>
    <t xml:space="preserve">Fornecimento e instalação de Registros Convergentes de Ajuste Frontal ( Registro de Lâminas Opostas) de acionamento por alavanca para regulagem de vazão de ar para as grelhas laterais 55 cm x 22 cm já existentes nos dutos do Térreo e no 2º andar da Ag. Sananduva. Serão reaproveitadas 6(seis) grelhas laterais no duto da direita no Térreo ( verificar medidas no local) sendo utilizados 6(seis) registros de Vazão nesse novo duto. OBS: Os registros devem ser pintados da mesma cor do duto aparente já existente no Térreo. Ref. Modelo RGA 500 mm x 200 mm da Tropical Rio ou Equivalente </t>
  </si>
  <si>
    <t xml:space="preserve">Fornecimento e instalação de Dutos em chapa de aço Galvanizado Bitola #22, incluídos veios internos, isolamento térmico, acabamento (adequação civil) e acessórios (suporte, fixação na parede, presilha, abraçadeira, parafuso, porca, barra roscada, etc.) conforme leiaute em anexo.  Incluindo pintura do Duto da direita do Térreo na mesma cor/tonalidade do Duto já existente no lado esquerdo. </t>
  </si>
  <si>
    <t>Fornecimento e instalação de acessórios diversos (suportes, pinos roscados, parafusos, abraçadeiras, solda, etc.) para instalação e montagem do duto de chapa de aço galvanizado.</t>
  </si>
  <si>
    <t>Instalação  completa de evaporadora tipo Splitão de 10 TR com enclausuramento acústico funcionando a plenum o retorno de ar da máquina de ar condicionado, 380- 3F- 60 Hz.  Incluindo rede frigorígena nova de cobre, isolamento térmico da tubulação frigorígena com borracha elastomérica, solda, nitrogênio, alto-vácuo, calços antivibração, complemento de fluido refrigerante, suporte interno e externo, conexão da descarga de ar da evaporadora com lona para não transmitir a vibração para os dutos, teste de partida, acessórios diversos para fixação, interligação a rede de drenagem(com isolamento), adequação no ponto elétrico ( quadro elétrico, comando, ponto de força, etc.), adequação no dreno, adequações civis necessárias, contatora, capacitores para correção do fator de potência. Acionamento por termostato analógico rotativo com chave de seleção para ventilação,  refrigeração ou aquecimento. Retirar o equipamento na Bagergs Canoas e transportá-lo até a cidade de Sananduva/RS. OBS: O equipamento será fornecido pelo Banco.</t>
  </si>
  <si>
    <t>Instalação  completa de evaporadora tipo Splitão de 5 TR , ciclo reverso, com enclausuramento acústico funcionando a plenum o retorno de ar da máquina de ar condicionado, 380- 3F- 60 Hz. Incluindo rede frigorígena nova de cobre, isolamento térmico da tubulação frigorígena com borracha elastomérica, solda, nitrogênio, alto-vácuo, calços antivibração, complemento de fluido refrigerante, suporte interno e externo, teste de partida, acessórios diversos para fixação, interligação a rede de drenagem(com isolamento), adequação no ponto elétrico ( quadro elétrico, comando, ponto de força, etc.), adequação no dreno, adequações civis necessárias, contatora, capacitores para correção do fator de potência e timer de programação horário semanal. Acionamento por termostato analógico rotativo com chave de seleção para ventilação,  refrigeração ou aquecimento. Retirar o equipamento na Bagergs Canoas/RS e transportá-lo até a cidade de Sananduva/RS. OBS: O equipamento será fornecido pelo Banco Modelo 40MSC060(evaporadora) +38CQ060 Marca Carrier</t>
  </si>
  <si>
    <t>Fornecimento e instalação de quadro elétrico para condensadoras, adequação de entrada/saída do quadro. No andar Térreo e no 2º andar</t>
  </si>
  <si>
    <t>Fornecimento e instalação completa de Tomada de Ar Exterior (TAE)  composta por veneziana de alumínio na cor branca, tela de proteção antipássaro, registro de lâminas convergentes, tamanho 400x 200 mm e elemento filtrante classe G4. 
Ref. Modelo TAE - 400x200 - RGA, filtro G4, tela antipássaro, TAE completa da Tropical ou equivalente.</t>
  </si>
  <si>
    <t>Fornecimento e instalação de plataforma metálica para suportar as condensadoras de ar condicionado. Medidas de 11 m x 1,50 m, confeccionada em tubo 8x8 (3mm espessura), 4x8 (3mm espessura), chapa expandida 3/16 e aço chato 1.1/2 x 3/16, com 14 metros de corrimão ( envolta da plataforma metálica) em tubo redondo de 1.1/2 pol. (2mm espessura). Prever 9 mãos francesas nas medidas especificadas no projeto. Pintura com 1 demão de fundo preparador e 2 demãos de tinta própria para metais cor cinza martelado.  Incluído uma escada de marinheiro para acesso à plataforma metálica. Medidas devem ser conferidas no local antes da execução.</t>
  </si>
  <si>
    <t>Fornecimento e instalação completa de Unidade condicionadora tipo mini Split, evaporadora tipo Cassete, ciclo reverso, capacidade nominal 36.000 Btu/h, 220V 1F. Fluído refrigerante isento de cloro (HFC).Incluindo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 incluindo fixação na laje com pé direito duplo com barra roscada),  interligação a rede de drenagem(com isolamento de borracha elastomérica), adequação no ponto elétrico, adequação no dreno, adequações civis necessárias ( fixação do painel do cassete em forro de gesso incluindo acabamento). Acionamento por controle remoto com fio.                                                                     Ref. Modelo 40KWQD36C5 (evaporadora) e 38CQL036515MC (condensadora) da Carrier ou equivalente</t>
  </si>
  <si>
    <t>Fornecimento e instalação completa de Unidade condicionadora tipo mini Split, evaporadora modelo Teto, ciclo reverso, capacidade nominal 36.000 Btu/h, 220V 1F. Fluído refrigerante isento de cloro (HFC).Incluindo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interligação a rede de drenagem(com isolamento de borracha elastomérica), adequação no ponto elétrico, adequação no dreno, adequações civis necessárias,. Acionamento por controle remoto com fio.                                                                                                                                                Ref. Modelo  42XQL36C5 (evaporadora) e  38CQL036515MC (condensadora) da Carrier ou equivalente</t>
  </si>
  <si>
    <r>
      <t xml:space="preserve">Eletroduto Flexível com alma de aço revestimento PVC com boxes- </t>
    </r>
    <r>
      <rPr>
        <b/>
        <sz val="10"/>
        <rFont val="Calibri"/>
        <family val="2"/>
      </rPr>
      <t xml:space="preserve">Sealtube - 1/2 " </t>
    </r>
    <r>
      <rPr>
        <sz val="10"/>
        <rFont val="Calibri"/>
        <family val="2"/>
      </rPr>
      <t>(descida máscara)</t>
    </r>
  </si>
  <si>
    <r>
      <t xml:space="preserve">Cabo de cobre unipolar </t>
    </r>
    <r>
      <rPr>
        <b/>
        <sz val="10"/>
        <rFont val="Arial"/>
        <family val="2"/>
      </rPr>
      <t>#2,5mm²</t>
    </r>
    <r>
      <rPr>
        <sz val="10"/>
        <rFont val="MS Sans Serif"/>
        <family val="0"/>
      </rPr>
      <t xml:space="preserve"> </t>
    </r>
    <r>
      <rPr>
        <sz val="10"/>
        <rFont val="Calibri"/>
        <family val="2"/>
      </rPr>
      <t xml:space="preserve">flexível HF (Não Halogenado), 70°C  450/750V AFUMEX, AFITOX ou similar </t>
    </r>
  </si>
  <si>
    <t>Retirada de vegetação do canteiro lateral da agência, para impermeabilização do local</t>
  </si>
  <si>
    <t>Impermeabilização do canteiro, com hidroasfalto</t>
  </si>
  <si>
    <t>1.5.13</t>
  </si>
  <si>
    <t>Substrato para o canteiro - terra vegetal</t>
  </si>
  <si>
    <t>Plantio de mudas de Agapantos (Agapanthus)</t>
  </si>
  <si>
    <t>execução de dreno para o canteiro, com argila espandida e tubo de escape de agua</t>
  </si>
  <si>
    <t>7.1.1</t>
  </si>
  <si>
    <t>7.1.2</t>
  </si>
  <si>
    <t>7.1.3</t>
  </si>
  <si>
    <t>7.2.1</t>
  </si>
  <si>
    <t>7.2.2</t>
  </si>
  <si>
    <t>7.3.1</t>
  </si>
  <si>
    <t>7.3.2</t>
  </si>
  <si>
    <t>7.3.3</t>
  </si>
  <si>
    <t>7.3.4</t>
  </si>
  <si>
    <t>7.3.5</t>
  </si>
  <si>
    <t>7.4.1</t>
  </si>
  <si>
    <t>7.4.2</t>
  </si>
  <si>
    <t>7.5.1</t>
  </si>
  <si>
    <t>7.5.2</t>
  </si>
  <si>
    <t>7.5.3</t>
  </si>
  <si>
    <t>7.5.4</t>
  </si>
  <si>
    <t>7.5.5</t>
  </si>
  <si>
    <t>9.6</t>
  </si>
  <si>
    <t>9.7</t>
  </si>
  <si>
    <t>9.8</t>
  </si>
  <si>
    <t>9.9</t>
  </si>
  <si>
    <t>10.7</t>
  </si>
  <si>
    <t>10.8</t>
  </si>
  <si>
    <t>11.1.4</t>
  </si>
  <si>
    <t>11.1.5</t>
  </si>
  <si>
    <t>11.1.6</t>
  </si>
  <si>
    <t>11.1.7</t>
  </si>
  <si>
    <t>11.1.8</t>
  </si>
  <si>
    <t>11.1.9</t>
  </si>
  <si>
    <t>11.2.3</t>
  </si>
  <si>
    <t>11.4.3</t>
  </si>
  <si>
    <t>11.4.4</t>
  </si>
  <si>
    <t>11.4.5</t>
  </si>
  <si>
    <t>11.5.6</t>
  </si>
  <si>
    <t>11.5.7</t>
  </si>
  <si>
    <t>11.5.8</t>
  </si>
  <si>
    <t>11.5.9</t>
  </si>
  <si>
    <t>11.5.10</t>
  </si>
  <si>
    <t>11.6.1</t>
  </si>
  <si>
    <t>11.6.2</t>
  </si>
  <si>
    <t>11.6.3</t>
  </si>
  <si>
    <t>13.10</t>
  </si>
  <si>
    <t>13.11</t>
  </si>
  <si>
    <t>13.12</t>
  </si>
  <si>
    <t>13.13</t>
  </si>
  <si>
    <t>13.13.1</t>
  </si>
  <si>
    <t>13.13.2</t>
  </si>
  <si>
    <t>13.13.3</t>
  </si>
  <si>
    <t>13.13.4</t>
  </si>
  <si>
    <t>13.13.5</t>
  </si>
  <si>
    <t>13.13.6</t>
  </si>
  <si>
    <t>13.13.7</t>
  </si>
  <si>
    <t>13.13.8</t>
  </si>
  <si>
    <t>13.13.9</t>
  </si>
  <si>
    <t>13.13.10</t>
  </si>
  <si>
    <t>13.13.11</t>
  </si>
  <si>
    <t>13.13.12</t>
  </si>
  <si>
    <t>13.13.13</t>
  </si>
  <si>
    <t>13.13.14</t>
  </si>
  <si>
    <t>13.13.15</t>
  </si>
  <si>
    <t>13.13.16</t>
  </si>
  <si>
    <t>13.14</t>
  </si>
  <si>
    <t>13.14.1</t>
  </si>
  <si>
    <t>13.14.2</t>
  </si>
  <si>
    <t>13.14.3</t>
  </si>
  <si>
    <t>13.14.4</t>
  </si>
  <si>
    <t>13.14.5</t>
  </si>
  <si>
    <t>13.14.6</t>
  </si>
  <si>
    <t>13.14.7</t>
  </si>
  <si>
    <t>14.9</t>
  </si>
  <si>
    <t>14.10</t>
  </si>
  <si>
    <t>SUBTOTAL ADMINISTRAÇÃO</t>
  </si>
  <si>
    <t>4º mês</t>
  </si>
  <si>
    <t>5º mês</t>
  </si>
  <si>
    <t>CORTINA AUTOMATIZADA</t>
  </si>
  <si>
    <t>Eletroduto de ferro 25mm pintado de branco onde ficar aparente - Para interligação da caixa de comando atrás da máscara com porta automatizada da fachada</t>
  </si>
  <si>
    <t>Caixa passagem condulete 25mm com tampa cega pintada de branco onde ficar aparente - Para interligação da caixa de comando atrás da máscara com porta automatizada da fachada</t>
  </si>
  <si>
    <t>Condutor unipolar flexível HF (não halogendo), seção 4,0 mm² - 750 V, 70° C. Ref. Afumex, Afitox ou equivalente. Circuiro estabilizado da porta automatizada</t>
  </si>
  <si>
    <t>Derivação lateral para eletroduto</t>
  </si>
  <si>
    <t>Eletroduto de ferro 25mm pintado de branco onde ficar aparente - Para interligação da caixa de comando atrás da máscara com eletrocalha elétrica, motor da porta automatizada e complementação da tubulação de alarme</t>
  </si>
  <si>
    <t>Caixa passagem condulete 25mm com tampa cega pintada de branco onde ficar aparente - Para interligação da caixa de comando atrás da máscara com eletrocalha elétrica, motor da porta automatizada e complementação da tubulação de alarme</t>
  </si>
  <si>
    <t>Disjuntor monopolar 4,5kA - 20A - tipo 5SX1 Siemens ou equivalente - Circuito Estabilizado porta automatizada</t>
  </si>
  <si>
    <t>Quadro de comando com dimensões mínimas de 500x400x200mm - Cortina</t>
  </si>
  <si>
    <t>Dispositivo DR 2X25A sensibilidade 30mA - Tipo Siemens ou equivalente - Circuito Estabilizado porta automatizada</t>
  </si>
  <si>
    <t>13.15</t>
  </si>
  <si>
    <t>A2 SAA1 -  Horário sala de Autoatendimento: Segunda a Sábado das 07h – 20h
                                                                                            Domingo das 8h30 - 17h</t>
  </si>
  <si>
    <t>Centro de distribuição montado em caixa tipo de comando de uso aparente para 48 elementos no barramento principal + disjuntor geral e espaço para DR´s na parte inferior (CD_ESTAB).</t>
  </si>
  <si>
    <t>Caixa de passagem c/ tampa cega tipo condulete diâm 25 mm pintado de branco onde for aparente.</t>
  </si>
  <si>
    <t>Fornecimento e instalação de Grelhas  de Retorno na Sala de Autoatendimento (SAA) da Ag. Sananduva (conforme leiaute) com medida 825 mm X 425 mm . Incluindo o recorte da Máscara dos Cashes e recorte na divisória da Plataforma de Atendimento com acabamento para encaixe das grelhas de retorno conforme projeto. Grelha de retorno AT com aletas verticais com moldura e espaçamento mínimo de 20 mm entre as aletas. Ref. Modelo 825mm x 425 mm tipo AT DA TROX ou Equivalente com mesma secção livre efetiva</t>
  </si>
  <si>
    <t xml:space="preserve">Fornecimento e instalação de Grelha  de Insuflamento de dupla deflexão tipo DVT  para a Sala de Autoatendimento (SAA) da Ag. Sananduva (conforme leiaute) com medida 825 mm X 425 mm . Incluindo o recorte da Máscara dos Cashes e recorte na divisória da Plataforma de Atendimento com acabamento para encaixe das grelha de insuflamento conforme. Ref. Modelo 825mm x 425 mm tipo DVT Da Tropical Rio ou Equivalente com mesma secção livre efetiva </t>
  </si>
  <si>
    <t>unid.</t>
  </si>
  <si>
    <t xml:space="preserve">Fornecimento e instalação completa de Unidade condicionadora tipo mini Split, evaporadora modelo Hi-wall Inverter, ciclo reverso, capacidade nominal 12.000 Btu/h, 220V 1F. Fluído refrigerante isento de cloro (HFC). incluindo rede frigorígena nova de cobre, isolamento térmico, solda, nitrogênio, alto-vácuo, calços antivibração, complemento de fluido refrigerante, suporte interno e externo, teste de partida, acessórios diversos para fixação, interligação a rede de drenagem(com isolamento), adequação no ponto elétrico, adequação no dreno, adequações civis necessárias. Acionamento por controle remoto sem fio. Ref.: Modelo  42MBQA12M5 (evaporadora) e 38MBQA12M5 (condensadora) da SPRINGER MIDEA ou Equivalente </t>
  </si>
  <si>
    <t xml:space="preserve">Fornecimento e instalação de Caixa de Ventilação e Filtragem com Tomada de ar exterior com vazão 380m3/h incluindo ventilador de baixo ruído sonoro Pressão estática 10 mmca, 220V -1F -60 Hz. Deve possuir grelha externa ( veneziana externa) de alumínio com Pingadeira(para evitar entrada de chuva), veneziana interna de alumínio na cor Branca, aletas espaçadas com no mínimo 20 mm, tela de proteção, filtro G4 (com acesso para troca e/ou limpeza do filtro) e grade com tela antipássaro, medidas altura 250 mm x largura x 250 mm x profundidade 300mm. Executar grade de segurança. OBS: Deve ser interligada com a evaporadora de ar condicionado Split Piso Teto correspondente para a renovação de ar ser acionada juntamente com o equipamento de ar condicionado. Executar grade de segurança. REF.: Modelo  VENTIBEC CG da BECKINS, ou equivalente. </t>
  </si>
  <si>
    <t>Fornecimento e instalação completa de Unidade condicionadora tipo mini Split, evaporadora modelo Teto, ciclo reverso, capacidade nominal 24.000 Btu/h, 220V 1F. Fluído refrigerante isento de cloro (HFC). Incluindo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interligação a rede de drenagem(com isolamento térmico de borracha elastomérica), adequação no ponto elétrico, adequação no dreno, adequações civis necessárias. Acionamento por controle remoto com fio. Ref. Modelo  42XQL24C5 (evaporadora) e  38KQK024515MC(condensadora) da Carrier ou equivalente</t>
  </si>
  <si>
    <t>Fazer limpeza e higienização dos dutos de ar condicionado do andar Térreo e do 2º Andar( estimada em metros lineares) com comprovação em vídeo antes e depois da limpeza dos dutos.</t>
  </si>
  <si>
    <t>Conj.</t>
  </si>
  <si>
    <t>Fornecimento e Instalação de cortina metálica (porta de enrolar) com interface para automação, conforme especificações do "Memorial para Fornecimento e Instalação de Cortinas Metálicas com Interface para Automação – ver. 9.19". Dimensões da porta: 2,70 m x 2,50 m (largura x altura)</t>
  </si>
  <si>
    <t>PGDM: Deslocar/Remanejo PDM (desinstalação e reinstalação na Ag. Sananduva devido à alteração de leiaute) incluindo manutenção, revisão e troca de itens necessários para o bom funcionamento da PGDM com 90 dias de garantia.                                                OBS:  Deve ser apresentada carta de instalador credenciado do fabricante da PDM junto com a proposta.</t>
  </si>
  <si>
    <t>1.1.27</t>
  </si>
  <si>
    <t>1.1.28</t>
  </si>
</sst>
</file>

<file path=xl/styles.xml><?xml version="1.0" encoding="utf-8"?>
<styleSheet xmlns="http://schemas.openxmlformats.org/spreadsheetml/2006/main">
  <numFmts count="7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 numFmtId="218" formatCode="&quot;R$&quot;#,##0.0000_);[Red]\(&quot;R$&quot;#,##0.0000\)"/>
    <numFmt numFmtId="219" formatCode="#,##0.0;[Red]#,##0.0"/>
    <numFmt numFmtId="220" formatCode="#,##0.000;[Red]#,##0.000"/>
    <numFmt numFmtId="221" formatCode="#,##0.0000;[Red]#,##0.0000"/>
    <numFmt numFmtId="222" formatCode="#,##0.00000000"/>
    <numFmt numFmtId="223" formatCode="0.0%"/>
    <numFmt numFmtId="224" formatCode="#,##0.00_ ;\-#,##0.00\ "/>
    <numFmt numFmtId="225" formatCode="#,##0.00_ ;[Red]\-#,##0.00\ "/>
  </numFmts>
  <fonts count="62">
    <font>
      <sz val="10"/>
      <name val="MS Sans Serif"/>
      <family val="0"/>
    </font>
    <font>
      <b/>
      <sz val="10"/>
      <name val="MS Sans Serif"/>
      <family val="0"/>
    </font>
    <font>
      <i/>
      <sz val="10"/>
      <name val="MS Sans Serif"/>
      <family val="2"/>
    </font>
    <font>
      <b/>
      <i/>
      <sz val="10"/>
      <name val="MS Sans Serif"/>
      <family val="0"/>
    </font>
    <font>
      <sz val="10"/>
      <name val="Arial"/>
      <family val="2"/>
    </font>
    <font>
      <b/>
      <sz val="8"/>
      <name val="Times New Roman"/>
      <family val="1"/>
    </font>
    <font>
      <sz val="10"/>
      <name val="Calibri"/>
      <family val="2"/>
    </font>
    <font>
      <b/>
      <sz val="10"/>
      <name val="Arial"/>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Calibri"/>
      <family val="2"/>
    </font>
    <font>
      <i/>
      <sz val="10"/>
      <name val="Calibri"/>
      <family val="2"/>
    </font>
    <font>
      <b/>
      <i/>
      <sz val="10"/>
      <name val="Calibri"/>
      <family val="2"/>
    </font>
    <font>
      <b/>
      <sz val="10"/>
      <color indexed="8"/>
      <name val="Calibri"/>
      <family val="2"/>
    </font>
    <font>
      <b/>
      <sz val="10"/>
      <color indexed="9"/>
      <name val="Calibri"/>
      <family val="2"/>
    </font>
    <font>
      <b/>
      <sz val="12"/>
      <name val="Calibri"/>
      <family val="2"/>
    </font>
    <font>
      <sz val="10"/>
      <color indexed="8"/>
      <name val="Calibri"/>
      <family val="2"/>
    </font>
    <font>
      <b/>
      <sz val="9"/>
      <name val="Calibri"/>
      <family val="2"/>
    </font>
    <font>
      <sz val="9"/>
      <name val="Calibri"/>
      <family val="2"/>
    </font>
    <font>
      <sz val="9"/>
      <color indexed="8"/>
      <name val="Calibri"/>
      <family val="2"/>
    </font>
    <font>
      <b/>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Calibri"/>
      <family val="2"/>
    </font>
    <font>
      <b/>
      <sz val="10"/>
      <color theme="0"/>
      <name val="Calibri"/>
      <family val="2"/>
    </font>
    <font>
      <sz val="10"/>
      <color theme="1"/>
      <name val="Calibri"/>
      <family val="2"/>
    </font>
    <font>
      <sz val="9"/>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theme="1"/>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thin"/>
      <top style="hair"/>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style="hair"/>
      <right style="thin"/>
      <top style="hair"/>
      <bottom>
        <color indexed="63"/>
      </bottom>
    </border>
    <border>
      <left style="thin"/>
      <right style="hair"/>
      <top style="hair"/>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color indexed="8"/>
      </bottom>
    </border>
    <border>
      <left>
        <color indexed="63"/>
      </left>
      <right style="hair"/>
      <top style="hair"/>
      <bottom style="hair"/>
    </border>
    <border>
      <left style="medium"/>
      <right style="hair"/>
      <top style="medium"/>
      <bottom style="medium"/>
    </border>
    <border>
      <left style="hair"/>
      <right>
        <color indexed="63"/>
      </right>
      <top style="thin"/>
      <bottom style="hair"/>
    </border>
    <border>
      <left style="thin"/>
      <right style="thin"/>
      <top style="hair"/>
      <bottom style="hair"/>
    </border>
    <border>
      <left style="thin"/>
      <right>
        <color indexed="63"/>
      </right>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top style="hair"/>
      <bottom/>
    </border>
    <border>
      <left style="thin"/>
      <right style="hair"/>
      <top>
        <color indexed="63"/>
      </top>
      <bottom>
        <color indexed="63"/>
      </bottom>
    </border>
    <border>
      <left style="thin"/>
      <right style="hair"/>
      <top style="hair"/>
      <bottom/>
    </border>
    <border>
      <left/>
      <right style="hair"/>
      <top style="hair"/>
      <bottom/>
    </border>
    <border>
      <left style="hair"/>
      <right style="hair"/>
      <top style="hair"/>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color indexed="63"/>
      </right>
      <top style="hair"/>
      <bottom style="thin"/>
    </border>
    <border>
      <left style="hair">
        <color indexed="8"/>
      </left>
      <right style="thin"/>
      <top style="hair">
        <color indexed="8"/>
      </top>
      <bottom>
        <color indexed="63"/>
      </bottom>
    </border>
    <border>
      <left style="hair"/>
      <right style="thin"/>
      <top/>
      <bottom/>
    </border>
    <border>
      <left style="medium"/>
      <right style="hair"/>
      <top style="hair"/>
      <bottom style="hair"/>
    </border>
    <border>
      <left style="medium"/>
      <right style="hair"/>
      <top>
        <color indexed="63"/>
      </top>
      <bottom style="hair"/>
    </border>
    <border>
      <left style="hair"/>
      <right>
        <color indexed="63"/>
      </right>
      <top style="hair"/>
      <bottom style="hair"/>
    </border>
    <border>
      <left style="hair">
        <color indexed="8"/>
      </left>
      <right style="thin"/>
      <top>
        <color indexed="63"/>
      </top>
      <bottom>
        <color indexed="63"/>
      </bottom>
    </border>
    <border>
      <left>
        <color indexed="63"/>
      </left>
      <right style="thin"/>
      <top style="thin"/>
      <bottom style="thin"/>
    </border>
    <border>
      <left/>
      <right style="hair"/>
      <top style="thin"/>
      <bottom style="hair"/>
    </border>
    <border>
      <left style="thin"/>
      <right style="thin"/>
      <top style="thin"/>
      <bottom style="hair"/>
    </border>
    <border>
      <left style="thin"/>
      <right style="thin"/>
      <top style="hair"/>
      <bottom style="thin"/>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style="thin"/>
      <top/>
      <bottom style="hair"/>
    </border>
    <border>
      <left style="thin"/>
      <right style="hair"/>
      <top style="thin"/>
      <bottom style="thin"/>
    </border>
    <border>
      <left style="hair"/>
      <right style="thin"/>
      <top style="thin"/>
      <bottom style="thin"/>
    </border>
    <border>
      <left style="hair"/>
      <right>
        <color indexed="63"/>
      </right>
      <top>
        <color indexed="63"/>
      </top>
      <bottom>
        <color indexed="63"/>
      </bottom>
    </border>
    <border>
      <left/>
      <right style="thin"/>
      <top/>
      <bottom style="thin"/>
    </border>
    <border>
      <left/>
      <right style="thin"/>
      <top style="medium"/>
      <bottom/>
    </border>
    <border>
      <left style="medium"/>
      <right style="thin"/>
      <top style="medium"/>
      <bottom style="medium"/>
    </border>
    <border>
      <left>
        <color indexed="63"/>
      </left>
      <right style="thin"/>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style="hair"/>
      <right/>
      <top style="thin"/>
      <bottom/>
    </border>
    <border>
      <left/>
      <right style="hair"/>
      <top style="thin"/>
      <bottom/>
    </border>
    <border>
      <left style="hair"/>
      <right/>
      <top/>
      <bottom style="thin"/>
    </border>
    <border>
      <left/>
      <right style="hair"/>
      <top/>
      <bottom style="thin"/>
    </border>
    <border>
      <left style="hair"/>
      <right/>
      <top style="thin"/>
      <bottom style="thin"/>
    </border>
    <border>
      <left/>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color indexed="63"/>
      </right>
      <top/>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69" fontId="39"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xf numFmtId="0" fontId="0" fillId="0" borderId="0">
      <alignment vertical="center"/>
      <protection/>
    </xf>
    <xf numFmtId="0" fontId="4" fillId="0" borderId="0">
      <alignment/>
      <protection/>
    </xf>
    <xf numFmtId="0" fontId="0" fillId="0" borderId="0">
      <alignment vertical="center"/>
      <protection/>
    </xf>
    <xf numFmtId="0" fontId="39" fillId="0" borderId="0">
      <alignment/>
      <protection/>
    </xf>
    <xf numFmtId="0" fontId="0" fillId="0" borderId="0">
      <alignment/>
      <protection/>
    </xf>
    <xf numFmtId="0" fontId="0" fillId="0" borderId="0">
      <alignment/>
      <protection/>
    </xf>
    <xf numFmtId="0" fontId="4" fillId="0" borderId="0">
      <alignment/>
      <protection/>
    </xf>
    <xf numFmtId="0" fontId="0" fillId="32" borderId="4" applyNumberFormat="0" applyFont="0" applyAlignment="0" applyProtection="0"/>
    <xf numFmtId="0" fontId="5" fillId="0" borderId="5" applyNumberFormat="0" applyFont="0" applyBorder="0" applyAlignment="0">
      <protection/>
    </xf>
    <xf numFmtId="9" fontId="0" fillId="0" borderId="0" applyFont="0" applyFill="0" applyBorder="0" applyAlignment="0" applyProtection="0"/>
    <xf numFmtId="0" fontId="50" fillId="21" borderId="6" applyNumberFormat="0" applyAlignment="0" applyProtection="0"/>
    <xf numFmtId="38" fontId="0" fillId="0" borderId="0" applyFont="0" applyFill="0" applyBorder="0" applyAlignment="0" applyProtection="0"/>
    <xf numFmtId="177"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39" fillId="0" borderId="0" applyFont="0" applyFill="0" applyBorder="0" applyAlignment="0" applyProtection="0"/>
    <xf numFmtId="43" fontId="39" fillId="0" borderId="0" applyFont="0" applyFill="0" applyBorder="0" applyAlignment="0" applyProtection="0"/>
  </cellStyleXfs>
  <cellXfs count="589">
    <xf numFmtId="0" fontId="0" fillId="0" borderId="0" xfId="0" applyAlignment="1">
      <alignment/>
    </xf>
    <xf numFmtId="0" fontId="6" fillId="0" borderId="0" xfId="0" applyFont="1" applyFill="1" applyBorder="1" applyAlignment="1" applyProtection="1">
      <alignment wrapText="1"/>
      <protection hidden="1"/>
    </xf>
    <xf numFmtId="0" fontId="28" fillId="0" borderId="0" xfId="0" applyFont="1" applyFill="1" applyBorder="1" applyAlignment="1" applyProtection="1">
      <alignment vertical="center" wrapText="1"/>
      <protection hidden="1"/>
    </xf>
    <xf numFmtId="0" fontId="28" fillId="0" borderId="0" xfId="0" applyFont="1" applyFill="1" applyBorder="1" applyAlignment="1" applyProtection="1">
      <alignment/>
      <protection hidden="1"/>
    </xf>
    <xf numFmtId="0" fontId="28"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protection hidden="1"/>
    </xf>
    <xf numFmtId="197" fontId="8" fillId="33" borderId="11" xfId="0" applyNumberFormat="1" applyFont="1" applyFill="1" applyBorder="1" applyAlignment="1" applyProtection="1">
      <alignment horizontal="center" vertical="center" wrapText="1"/>
      <protection hidden="1"/>
    </xf>
    <xf numFmtId="196" fontId="8" fillId="33" borderId="12" xfId="0" applyNumberFormat="1" applyFont="1" applyFill="1" applyBorder="1" applyAlignment="1" applyProtection="1">
      <alignment horizontal="center" vertical="center" wrapText="1"/>
      <protection hidden="1"/>
    </xf>
    <xf numFmtId="1" fontId="8" fillId="33" borderId="12" xfId="0" applyNumberFormat="1" applyFont="1" applyFill="1" applyBorder="1" applyAlignment="1" applyProtection="1">
      <alignment horizontal="left" vertical="center" wrapText="1"/>
      <protection hidden="1"/>
    </xf>
    <xf numFmtId="0" fontId="8" fillId="33" borderId="12" xfId="0" applyFont="1" applyFill="1" applyBorder="1" applyAlignment="1" applyProtection="1">
      <alignment vertical="top" wrapText="1"/>
      <protection hidden="1"/>
    </xf>
    <xf numFmtId="2" fontId="6" fillId="33" borderId="12" xfId="0" applyNumberFormat="1" applyFont="1" applyFill="1" applyBorder="1" applyAlignment="1" applyProtection="1">
      <alignment horizontal="center" wrapText="1"/>
      <protection hidden="1"/>
    </xf>
    <xf numFmtId="0" fontId="6" fillId="33" borderId="12" xfId="0" applyFont="1" applyFill="1" applyBorder="1" applyAlignment="1" applyProtection="1">
      <alignment horizontal="center" wrapText="1"/>
      <protection hidden="1"/>
    </xf>
    <xf numFmtId="197" fontId="6" fillId="33" borderId="12" xfId="0" applyNumberFormat="1" applyFont="1" applyFill="1" applyBorder="1" applyAlignment="1" applyProtection="1">
      <alignment horizontal="right" wrapText="1"/>
      <protection hidden="1"/>
    </xf>
    <xf numFmtId="197" fontId="6" fillId="33" borderId="12" xfId="73" applyNumberFormat="1" applyFont="1" applyFill="1" applyBorder="1" applyAlignment="1" applyProtection="1">
      <alignment horizontal="right" wrapText="1"/>
      <protection hidden="1"/>
    </xf>
    <xf numFmtId="4" fontId="6" fillId="33" borderId="12" xfId="73" applyNumberFormat="1" applyFont="1" applyFill="1" applyBorder="1" applyAlignment="1" applyProtection="1">
      <alignment horizontal="right" wrapText="1"/>
      <protection hidden="1"/>
    </xf>
    <xf numFmtId="0" fontId="8" fillId="34" borderId="13" xfId="0" applyFont="1" applyFill="1" applyBorder="1" applyAlignment="1" applyProtection="1">
      <alignment horizontal="center" vertical="center" wrapText="1"/>
      <protection hidden="1"/>
    </xf>
    <xf numFmtId="0" fontId="8" fillId="34" borderId="14"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center" vertical="center" wrapText="1"/>
      <protection hidden="1"/>
    </xf>
    <xf numFmtId="4" fontId="6" fillId="0" borderId="15" xfId="0" applyNumberFormat="1" applyFont="1" applyFill="1" applyBorder="1" applyAlignment="1" applyProtection="1">
      <alignment horizontal="right" vertical="center" wrapText="1"/>
      <protection hidden="1"/>
    </xf>
    <xf numFmtId="0" fontId="6" fillId="0" borderId="15" xfId="0" applyFont="1" applyFill="1" applyBorder="1" applyAlignment="1" applyProtection="1">
      <alignment horizontal="left" vertical="center" wrapText="1"/>
      <protection hidden="1"/>
    </xf>
    <xf numFmtId="197" fontId="6" fillId="34" borderId="15" xfId="0" applyNumberFormat="1" applyFont="1" applyFill="1" applyBorder="1" applyAlignment="1" applyProtection="1">
      <alignment horizontal="right" vertical="center" wrapText="1"/>
      <protection hidden="1"/>
    </xf>
    <xf numFmtId="197" fontId="6" fillId="34" borderId="16" xfId="0" applyNumberFormat="1" applyFont="1" applyFill="1" applyBorder="1" applyAlignment="1" applyProtection="1">
      <alignment horizontal="right" vertical="center"/>
      <protection hidden="1"/>
    </xf>
    <xf numFmtId="4" fontId="6" fillId="0" borderId="17" xfId="0" applyNumberFormat="1" applyFont="1" applyFill="1" applyBorder="1" applyAlignment="1" applyProtection="1">
      <alignment horizontal="right" vertical="center" wrapText="1"/>
      <protection hidden="1"/>
    </xf>
    <xf numFmtId="0" fontId="6" fillId="0" borderId="0" xfId="0" applyNumberFormat="1" applyFont="1" applyFill="1" applyBorder="1" applyAlignment="1" applyProtection="1">
      <alignment horizontal="left"/>
      <protection hidden="1"/>
    </xf>
    <xf numFmtId="0" fontId="28" fillId="0" borderId="0" xfId="0" applyNumberFormat="1"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28" fillId="33" borderId="18" xfId="0" applyFont="1" applyFill="1" applyBorder="1" applyAlignment="1" applyProtection="1">
      <alignment horizontal="right" vertical="center" wrapText="1"/>
      <protection hidden="1"/>
    </xf>
    <xf numFmtId="0" fontId="28" fillId="33" borderId="19" xfId="0" applyFont="1" applyFill="1" applyBorder="1" applyAlignment="1" applyProtection="1">
      <alignment horizontal="right" vertical="center" wrapText="1"/>
      <protection hidden="1"/>
    </xf>
    <xf numFmtId="4" fontId="6" fillId="33" borderId="12" xfId="0" applyNumberFormat="1" applyFont="1" applyFill="1" applyBorder="1" applyAlignment="1" applyProtection="1">
      <alignment horizontal="right" wrapText="1"/>
      <protection hidden="1"/>
    </xf>
    <xf numFmtId="2" fontId="6" fillId="0" borderId="14" xfId="0" applyNumberFormat="1" applyFont="1" applyFill="1" applyBorder="1" applyAlignment="1" applyProtection="1">
      <alignment horizontal="center" vertical="center" wrapText="1"/>
      <protection hidden="1"/>
    </xf>
    <xf numFmtId="196" fontId="8" fillId="0" borderId="13" xfId="0" applyNumberFormat="1" applyFont="1" applyFill="1" applyBorder="1" applyAlignment="1" applyProtection="1">
      <alignment horizontal="center" vertical="center" wrapText="1"/>
      <protection hidden="1"/>
    </xf>
    <xf numFmtId="2" fontId="6" fillId="0" borderId="15" xfId="0" applyNumberFormat="1" applyFont="1" applyBorder="1" applyAlignment="1" applyProtection="1">
      <alignment horizontal="center" vertical="center"/>
      <protection hidden="1"/>
    </xf>
    <xf numFmtId="4" fontId="6" fillId="0" borderId="20" xfId="73" applyNumberFormat="1" applyFont="1" applyFill="1" applyBorder="1" applyAlignment="1" applyProtection="1">
      <alignment vertical="center" wrapText="1"/>
      <protection hidden="1"/>
    </xf>
    <xf numFmtId="4" fontId="6" fillId="35" borderId="15" xfId="0" applyNumberFormat="1" applyFont="1" applyFill="1" applyBorder="1" applyAlignment="1" applyProtection="1">
      <alignment horizontal="right" vertical="center" wrapText="1"/>
      <protection hidden="1"/>
    </xf>
    <xf numFmtId="4" fontId="6" fillId="0" borderId="16" xfId="0" applyNumberFormat="1" applyFont="1" applyFill="1" applyBorder="1" applyAlignment="1" applyProtection="1">
      <alignment horizontal="right" vertical="center"/>
      <protection hidden="1"/>
    </xf>
    <xf numFmtId="4" fontId="6" fillId="0" borderId="21" xfId="0" applyNumberFormat="1" applyFont="1" applyFill="1" applyBorder="1" applyAlignment="1" applyProtection="1">
      <alignment horizontal="right" vertical="center" wrapText="1"/>
      <protection hidden="1"/>
    </xf>
    <xf numFmtId="0" fontId="6" fillId="0" borderId="14" xfId="0" applyFont="1" applyFill="1" applyBorder="1" applyAlignment="1" applyProtection="1">
      <alignment horizontal="center" vertical="center"/>
      <protection hidden="1"/>
    </xf>
    <xf numFmtId="4" fontId="6" fillId="36" borderId="17" xfId="0" applyNumberFormat="1" applyFont="1" applyFill="1" applyBorder="1" applyAlignment="1" applyProtection="1">
      <alignment horizontal="right" vertical="center" wrapText="1"/>
      <protection hidden="1"/>
    </xf>
    <xf numFmtId="0" fontId="6" fillId="0" borderId="0" xfId="0" applyFont="1" applyBorder="1" applyAlignment="1" applyProtection="1">
      <alignment/>
      <protection hidden="1"/>
    </xf>
    <xf numFmtId="4" fontId="6" fillId="35" borderId="17" xfId="0" applyNumberFormat="1" applyFont="1" applyFill="1" applyBorder="1" applyAlignment="1" applyProtection="1">
      <alignment horizontal="right" vertical="center" wrapText="1"/>
      <protection hidden="1"/>
    </xf>
    <xf numFmtId="4" fontId="6" fillId="35" borderId="14" xfId="0" applyNumberFormat="1" applyFont="1" applyFill="1" applyBorder="1" applyAlignment="1" applyProtection="1">
      <alignment horizontal="right" vertical="center" wrapText="1"/>
      <protection hidden="1"/>
    </xf>
    <xf numFmtId="0" fontId="6" fillId="0" borderId="14" xfId="0" applyFont="1" applyFill="1" applyBorder="1" applyAlignment="1" applyProtection="1">
      <alignment horizontal="left" vertical="center"/>
      <protection hidden="1"/>
    </xf>
    <xf numFmtId="2" fontId="6" fillId="0" borderId="14" xfId="0" applyNumberFormat="1" applyFont="1" applyFill="1" applyBorder="1" applyAlignment="1" applyProtection="1">
      <alignment horizontal="center" vertical="center"/>
      <protection hidden="1"/>
    </xf>
    <xf numFmtId="0" fontId="6" fillId="0" borderId="14" xfId="0" applyFont="1" applyFill="1" applyBorder="1" applyAlignment="1" applyProtection="1">
      <alignment horizontal="justify" vertical="center" wrapText="1"/>
      <protection hidden="1"/>
    </xf>
    <xf numFmtId="0" fontId="6" fillId="0" borderId="14" xfId="0" applyFont="1" applyFill="1" applyBorder="1" applyAlignment="1" applyProtection="1">
      <alignment horizontal="center" vertical="center" wrapText="1"/>
      <protection hidden="1"/>
    </xf>
    <xf numFmtId="0" fontId="8" fillId="37" borderId="14" xfId="0" applyFont="1" applyFill="1" applyBorder="1" applyAlignment="1" applyProtection="1">
      <alignment vertical="center" wrapText="1"/>
      <protection hidden="1"/>
    </xf>
    <xf numFmtId="0" fontId="8" fillId="37" borderId="14" xfId="0" applyFont="1" applyFill="1" applyBorder="1" applyAlignment="1" applyProtection="1">
      <alignment horizontal="left" vertical="center" wrapText="1"/>
      <protection hidden="1"/>
    </xf>
    <xf numFmtId="0" fontId="8" fillId="37" borderId="16" xfId="0" applyFont="1" applyFill="1" applyBorder="1" applyAlignment="1" applyProtection="1">
      <alignment horizontal="right" vertical="center" wrapText="1"/>
      <protection hidden="1"/>
    </xf>
    <xf numFmtId="4" fontId="8" fillId="0" borderId="12" xfId="0" applyNumberFormat="1" applyFont="1" applyFill="1" applyBorder="1" applyAlignment="1" applyProtection="1">
      <alignment horizontal="right" vertical="center" wrapText="1"/>
      <protection hidden="1"/>
    </xf>
    <xf numFmtId="197" fontId="8" fillId="0" borderId="12" xfId="73" applyNumberFormat="1" applyFont="1" applyBorder="1" applyAlignment="1" applyProtection="1">
      <alignment horizontal="right" vertical="center" wrapText="1"/>
      <protection hidden="1"/>
    </xf>
    <xf numFmtId="0" fontId="8" fillId="0" borderId="22" xfId="0" applyFont="1" applyFill="1" applyBorder="1" applyAlignment="1" applyProtection="1">
      <alignment horizontal="center" vertical="center" wrapText="1"/>
      <protection hidden="1"/>
    </xf>
    <xf numFmtId="1" fontId="6" fillId="0" borderId="23" xfId="0" applyNumberFormat="1" applyFont="1" applyFill="1" applyBorder="1" applyAlignment="1" applyProtection="1">
      <alignment horizontal="left" vertical="center" wrapText="1"/>
      <protection hidden="1"/>
    </xf>
    <xf numFmtId="4" fontId="8" fillId="0" borderId="24" xfId="0" applyNumberFormat="1" applyFont="1" applyFill="1" applyBorder="1" applyAlignment="1" applyProtection="1">
      <alignment vertical="center" wrapText="1"/>
      <protection hidden="1"/>
    </xf>
    <xf numFmtId="2" fontId="6" fillId="0" borderId="24" xfId="0" applyNumberFormat="1" applyFont="1" applyFill="1" applyBorder="1" applyAlignment="1" applyProtection="1">
      <alignment horizontal="center" vertical="center" wrapText="1"/>
      <protection hidden="1"/>
    </xf>
    <xf numFmtId="2" fontId="6" fillId="0" borderId="25" xfId="0" applyNumberFormat="1" applyFont="1" applyFill="1" applyBorder="1" applyAlignment="1" applyProtection="1">
      <alignment horizontal="center" vertical="center" wrapText="1"/>
      <protection hidden="1"/>
    </xf>
    <xf numFmtId="196" fontId="8" fillId="36" borderId="13" xfId="0" applyNumberFormat="1" applyFont="1" applyFill="1" applyBorder="1" applyAlignment="1" applyProtection="1">
      <alignment horizontal="center" vertical="center" wrapText="1"/>
      <protection hidden="1"/>
    </xf>
    <xf numFmtId="1" fontId="8" fillId="36" borderId="14" xfId="0" applyNumberFormat="1" applyFont="1" applyFill="1" applyBorder="1" applyAlignment="1" applyProtection="1">
      <alignment horizontal="left" vertical="center" wrapText="1"/>
      <protection hidden="1"/>
    </xf>
    <xf numFmtId="0" fontId="8" fillId="36" borderId="15" xfId="0" applyFont="1" applyFill="1" applyBorder="1" applyAlignment="1" applyProtection="1">
      <alignment horizontal="left" vertical="center" wrapText="1"/>
      <protection hidden="1"/>
    </xf>
    <xf numFmtId="2" fontId="6" fillId="36" borderId="15" xfId="0" applyNumberFormat="1" applyFont="1" applyFill="1" applyBorder="1" applyAlignment="1" applyProtection="1">
      <alignment horizontal="center" vertical="center"/>
      <protection hidden="1"/>
    </xf>
    <xf numFmtId="0" fontId="6" fillId="36" borderId="15" xfId="0" applyFont="1" applyFill="1" applyBorder="1" applyAlignment="1" applyProtection="1">
      <alignment horizontal="center" vertical="center" wrapText="1"/>
      <protection hidden="1"/>
    </xf>
    <xf numFmtId="4" fontId="6" fillId="36" borderId="14" xfId="0" applyNumberFormat="1" applyFont="1" applyFill="1" applyBorder="1" applyAlignment="1" applyProtection="1">
      <alignment horizontal="right" vertical="center" wrapText="1"/>
      <protection hidden="1"/>
    </xf>
    <xf numFmtId="4" fontId="6" fillId="36" borderId="26" xfId="73" applyNumberFormat="1" applyFont="1" applyFill="1" applyBorder="1" applyAlignment="1" applyProtection="1">
      <alignment horizontal="right" vertical="center" wrapText="1"/>
      <protection hidden="1"/>
    </xf>
    <xf numFmtId="4" fontId="6" fillId="36" borderId="13" xfId="0" applyNumberFormat="1" applyFont="1" applyFill="1" applyBorder="1" applyAlignment="1" applyProtection="1">
      <alignment horizontal="right" vertical="center" wrapText="1"/>
      <protection hidden="1"/>
    </xf>
    <xf numFmtId="196" fontId="8" fillId="37" borderId="27" xfId="0" applyNumberFormat="1" applyFont="1" applyFill="1" applyBorder="1" applyAlignment="1" applyProtection="1">
      <alignment horizontal="center" vertical="center" wrapText="1"/>
      <protection hidden="1"/>
    </xf>
    <xf numFmtId="1" fontId="8" fillId="37" borderId="28" xfId="0" applyNumberFormat="1" applyFont="1" applyFill="1" applyBorder="1" applyAlignment="1" applyProtection="1">
      <alignment horizontal="left" vertical="center" wrapText="1"/>
      <protection hidden="1"/>
    </xf>
    <xf numFmtId="0" fontId="8" fillId="37" borderId="28" xfId="0" applyFont="1" applyFill="1" applyBorder="1" applyAlignment="1" applyProtection="1">
      <alignment vertical="center" wrapText="1"/>
      <protection hidden="1"/>
    </xf>
    <xf numFmtId="1" fontId="6" fillId="37" borderId="28" xfId="0" applyNumberFormat="1" applyFont="1" applyFill="1" applyBorder="1" applyAlignment="1" applyProtection="1">
      <alignment horizontal="center" vertical="center" wrapText="1"/>
      <protection hidden="1"/>
    </xf>
    <xf numFmtId="0" fontId="6" fillId="37" borderId="28" xfId="0" applyFont="1" applyFill="1" applyBorder="1" applyAlignment="1" applyProtection="1">
      <alignment horizontal="center" vertical="center" wrapText="1"/>
      <protection hidden="1"/>
    </xf>
    <xf numFmtId="4" fontId="6" fillId="37" borderId="28" xfId="0" applyNumberFormat="1" applyFont="1" applyFill="1" applyBorder="1" applyAlignment="1" applyProtection="1">
      <alignment horizontal="right" vertical="center" wrapText="1"/>
      <protection hidden="1"/>
    </xf>
    <xf numFmtId="4" fontId="6" fillId="37" borderId="29" xfId="73" applyNumberFormat="1" applyFont="1" applyFill="1" applyBorder="1" applyAlignment="1" applyProtection="1">
      <alignment horizontal="right" vertical="center" wrapText="1"/>
      <protection hidden="1"/>
    </xf>
    <xf numFmtId="4" fontId="6" fillId="37" borderId="27" xfId="0" applyNumberFormat="1" applyFont="1" applyFill="1" applyBorder="1" applyAlignment="1" applyProtection="1">
      <alignment horizontal="right" vertical="center" wrapText="1"/>
      <protection hidden="1"/>
    </xf>
    <xf numFmtId="1" fontId="6" fillId="36" borderId="14" xfId="0" applyNumberFormat="1" applyFont="1" applyFill="1" applyBorder="1" applyAlignment="1" applyProtection="1">
      <alignment horizontal="center" vertical="center" wrapText="1"/>
      <protection hidden="1"/>
    </xf>
    <xf numFmtId="0" fontId="6" fillId="36" borderId="15" xfId="0" applyFont="1" applyFill="1" applyBorder="1" applyAlignment="1" applyProtection="1">
      <alignment horizontal="center" vertical="center"/>
      <protection hidden="1"/>
    </xf>
    <xf numFmtId="2" fontId="8" fillId="37" borderId="14" xfId="0" applyNumberFormat="1" applyFont="1" applyFill="1" applyBorder="1" applyAlignment="1" applyProtection="1">
      <alignment vertical="center" wrapText="1"/>
      <protection hidden="1"/>
    </xf>
    <xf numFmtId="0" fontId="8" fillId="37" borderId="14" xfId="0" applyFont="1" applyFill="1" applyBorder="1" applyAlignment="1" applyProtection="1">
      <alignment horizontal="right" vertical="center" wrapText="1"/>
      <protection hidden="1"/>
    </xf>
    <xf numFmtId="197" fontId="8" fillId="37" borderId="17" xfId="0" applyNumberFormat="1" applyFont="1" applyFill="1" applyBorder="1" applyAlignment="1" applyProtection="1">
      <alignment horizontal="right" vertical="center" wrapText="1"/>
      <protection hidden="1"/>
    </xf>
    <xf numFmtId="197" fontId="8" fillId="37" borderId="14" xfId="0" applyNumberFormat="1" applyFont="1" applyFill="1" applyBorder="1" applyAlignment="1" applyProtection="1">
      <alignment horizontal="right" vertical="center" wrapText="1"/>
      <protection hidden="1"/>
    </xf>
    <xf numFmtId="197" fontId="8" fillId="37" borderId="30" xfId="0" applyNumberFormat="1" applyFont="1" applyFill="1" applyBorder="1" applyAlignment="1" applyProtection="1">
      <alignment horizontal="right" vertical="center" wrapText="1"/>
      <protection hidden="1"/>
    </xf>
    <xf numFmtId="4" fontId="6" fillId="0" borderId="12" xfId="0" applyNumberFormat="1" applyFont="1" applyFill="1" applyBorder="1" applyAlignment="1" applyProtection="1">
      <alignment horizontal="right" vertical="center" wrapText="1"/>
      <protection hidden="1"/>
    </xf>
    <xf numFmtId="197" fontId="6" fillId="0" borderId="12" xfId="73" applyNumberFormat="1" applyFont="1" applyBorder="1" applyAlignment="1" applyProtection="1">
      <alignment horizontal="right" vertical="center" wrapText="1"/>
      <protection hidden="1"/>
    </xf>
    <xf numFmtId="2" fontId="6" fillId="35" borderId="21" xfId="0" applyNumberFormat="1" applyFont="1" applyFill="1" applyBorder="1" applyAlignment="1" applyProtection="1">
      <alignment horizontal="center" vertical="center" wrapText="1"/>
      <protection hidden="1"/>
    </xf>
    <xf numFmtId="2" fontId="6" fillId="35" borderId="15" xfId="0" applyNumberFormat="1" applyFont="1" applyFill="1" applyBorder="1" applyAlignment="1" applyProtection="1">
      <alignment horizontal="left" vertical="center" wrapText="1"/>
      <protection hidden="1"/>
    </xf>
    <xf numFmtId="2" fontId="6" fillId="35" borderId="15" xfId="0" applyNumberFormat="1" applyFont="1" applyFill="1" applyBorder="1" applyAlignment="1" applyProtection="1">
      <alignment horizontal="center" vertical="center" wrapText="1"/>
      <protection hidden="1"/>
    </xf>
    <xf numFmtId="2" fontId="6" fillId="35" borderId="15" xfId="0" applyNumberFormat="1" applyFont="1" applyFill="1" applyBorder="1" applyAlignment="1" applyProtection="1">
      <alignment horizontal="center" vertical="center"/>
      <protection hidden="1"/>
    </xf>
    <xf numFmtId="4" fontId="6" fillId="35" borderId="16" xfId="73" applyNumberFormat="1" applyFont="1" applyFill="1" applyBorder="1" applyAlignment="1" applyProtection="1">
      <alignment horizontal="right" vertical="center" wrapText="1"/>
      <protection hidden="1"/>
    </xf>
    <xf numFmtId="2" fontId="6" fillId="0" borderId="31" xfId="0" applyNumberFormat="1" applyFont="1" applyBorder="1" applyAlignment="1" applyProtection="1">
      <alignment vertical="center"/>
      <protection hidden="1"/>
    </xf>
    <xf numFmtId="2" fontId="6" fillId="0" borderId="15" xfId="0" applyNumberFormat="1" applyFont="1" applyBorder="1" applyAlignment="1" applyProtection="1">
      <alignment vertical="center"/>
      <protection hidden="1"/>
    </xf>
    <xf numFmtId="2" fontId="6" fillId="0" borderId="15" xfId="0" applyNumberFormat="1" applyFont="1" applyFill="1" applyBorder="1" applyAlignment="1" applyProtection="1">
      <alignment horizontal="center" vertical="center"/>
      <protection hidden="1"/>
    </xf>
    <xf numFmtId="2" fontId="6" fillId="35" borderId="14" xfId="0" applyNumberFormat="1" applyFont="1" applyFill="1" applyBorder="1" applyAlignment="1" applyProtection="1">
      <alignment horizontal="center" vertical="center"/>
      <protection hidden="1"/>
    </xf>
    <xf numFmtId="0" fontId="6" fillId="35" borderId="14" xfId="0" applyFont="1" applyFill="1" applyBorder="1" applyAlignment="1" applyProtection="1">
      <alignment horizontal="justify" vertical="center" wrapText="1"/>
      <protection hidden="1"/>
    </xf>
    <xf numFmtId="2" fontId="6" fillId="35" borderId="14" xfId="0" applyNumberFormat="1" applyFont="1" applyFill="1" applyBorder="1" applyAlignment="1" applyProtection="1">
      <alignment horizontal="center" vertical="center" wrapText="1"/>
      <protection hidden="1"/>
    </xf>
    <xf numFmtId="0" fontId="6" fillId="35" borderId="14" xfId="0" applyFont="1" applyFill="1" applyBorder="1" applyAlignment="1" applyProtection="1">
      <alignment horizontal="center" vertical="center" wrapText="1"/>
      <protection hidden="1"/>
    </xf>
    <xf numFmtId="2" fontId="6" fillId="36" borderId="15" xfId="73" applyNumberFormat="1" applyFont="1" applyFill="1" applyBorder="1" applyAlignment="1" applyProtection="1">
      <alignment horizontal="center" vertical="center" wrapText="1"/>
      <protection hidden="1"/>
    </xf>
    <xf numFmtId="4" fontId="6" fillId="36" borderId="17" xfId="0" applyNumberFormat="1" applyFont="1" applyFill="1" applyBorder="1" applyAlignment="1" applyProtection="1">
      <alignment horizontal="right" vertical="center" wrapText="1"/>
      <protection locked="0"/>
    </xf>
    <xf numFmtId="196" fontId="6" fillId="0" borderId="21" xfId="0" applyNumberFormat="1" applyFont="1" applyFill="1" applyBorder="1" applyAlignment="1" applyProtection="1">
      <alignment horizontal="center" vertical="center"/>
      <protection hidden="1"/>
    </xf>
    <xf numFmtId="197" fontId="8" fillId="36" borderId="15" xfId="0" applyNumberFormat="1" applyFont="1" applyFill="1" applyBorder="1" applyAlignment="1" applyProtection="1">
      <alignment horizontal="right" vertical="center" wrapText="1"/>
      <protection hidden="1"/>
    </xf>
    <xf numFmtId="197" fontId="8" fillId="36" borderId="16" xfId="0" applyNumberFormat="1" applyFont="1" applyFill="1" applyBorder="1" applyAlignment="1" applyProtection="1">
      <alignment horizontal="right" vertical="center" wrapText="1"/>
      <protection hidden="1"/>
    </xf>
    <xf numFmtId="4" fontId="6" fillId="36" borderId="15" xfId="0" applyNumberFormat="1" applyFont="1" applyFill="1" applyBorder="1" applyAlignment="1" applyProtection="1">
      <alignment vertical="center"/>
      <protection locked="0"/>
    </xf>
    <xf numFmtId="4" fontId="6" fillId="36" borderId="15" xfId="0" applyNumberFormat="1" applyFont="1" applyFill="1" applyBorder="1" applyAlignment="1" applyProtection="1">
      <alignment vertical="top"/>
      <protection locked="0"/>
    </xf>
    <xf numFmtId="4" fontId="6" fillId="36" borderId="15" xfId="0" applyNumberFormat="1" applyFont="1" applyFill="1" applyBorder="1" applyAlignment="1" applyProtection="1">
      <alignment/>
      <protection locked="0"/>
    </xf>
    <xf numFmtId="4" fontId="6" fillId="36" borderId="15" xfId="0" applyNumberFormat="1" applyFont="1" applyFill="1" applyBorder="1" applyAlignment="1" applyProtection="1">
      <alignment horizontal="right" vertical="center"/>
      <protection locked="0"/>
    </xf>
    <xf numFmtId="4" fontId="6" fillId="36" borderId="15" xfId="0" applyNumberFormat="1" applyFont="1" applyFill="1" applyBorder="1" applyAlignment="1" applyProtection="1">
      <alignment horizontal="right" vertical="top"/>
      <protection locked="0"/>
    </xf>
    <xf numFmtId="0" fontId="6" fillId="0" borderId="14" xfId="0" applyFont="1" applyFill="1" applyBorder="1" applyAlignment="1" applyProtection="1">
      <alignment horizontal="justify" vertical="top" wrapText="1"/>
      <protection hidden="1"/>
    </xf>
    <xf numFmtId="40" fontId="8" fillId="33" borderId="32" xfId="74" applyFont="1" applyFill="1" applyBorder="1" applyAlignment="1" applyProtection="1">
      <alignment vertical="center"/>
      <protection hidden="1"/>
    </xf>
    <xf numFmtId="0" fontId="6" fillId="0" borderId="31" xfId="0" applyFont="1" applyBorder="1" applyAlignment="1" applyProtection="1">
      <alignment vertical="center" wrapText="1"/>
      <protection hidden="1"/>
    </xf>
    <xf numFmtId="0" fontId="6" fillId="0" borderId="15" xfId="0" applyFont="1" applyBorder="1" applyAlignment="1" applyProtection="1">
      <alignment wrapText="1"/>
      <protection hidden="1"/>
    </xf>
    <xf numFmtId="0" fontId="8" fillId="37" borderId="13" xfId="0" applyFont="1" applyFill="1" applyBorder="1" applyAlignment="1" applyProtection="1">
      <alignment vertical="center" wrapText="1"/>
      <protection hidden="1"/>
    </xf>
    <xf numFmtId="0" fontId="8" fillId="37" borderId="33" xfId="0" applyFont="1" applyFill="1" applyBorder="1" applyAlignment="1" applyProtection="1">
      <alignment horizontal="right" vertical="center" wrapText="1"/>
      <protection hidden="1"/>
    </xf>
    <xf numFmtId="0" fontId="8" fillId="37" borderId="34" xfId="0" applyFont="1" applyFill="1" applyBorder="1" applyAlignment="1" applyProtection="1">
      <alignment horizontal="right" vertical="center" wrapText="1"/>
      <protection hidden="1"/>
    </xf>
    <xf numFmtId="197" fontId="8" fillId="37" borderId="26" xfId="0" applyNumberFormat="1" applyFont="1" applyFill="1" applyBorder="1" applyAlignment="1" applyProtection="1">
      <alignment horizontal="right" vertical="center" wrapText="1"/>
      <protection hidden="1"/>
    </xf>
    <xf numFmtId="0" fontId="6" fillId="37" borderId="35" xfId="0" applyFont="1" applyFill="1" applyBorder="1" applyAlignment="1" applyProtection="1">
      <alignment vertical="center" wrapText="1"/>
      <protection hidden="1"/>
    </xf>
    <xf numFmtId="0" fontId="6" fillId="0" borderId="36" xfId="0" applyFont="1" applyFill="1" applyBorder="1" applyAlignment="1" applyProtection="1">
      <alignment horizontal="left" vertical="center" wrapText="1"/>
      <protection hidden="1"/>
    </xf>
    <xf numFmtId="0" fontId="6" fillId="0" borderId="37" xfId="0" applyFont="1" applyFill="1" applyBorder="1" applyAlignment="1" applyProtection="1">
      <alignment vertical="center" wrapText="1"/>
      <protection hidden="1"/>
    </xf>
    <xf numFmtId="2" fontId="6" fillId="0" borderId="37" xfId="0" applyNumberFormat="1" applyFont="1" applyFill="1" applyBorder="1" applyAlignment="1" applyProtection="1">
      <alignment horizontal="center" vertical="center" wrapText="1"/>
      <protection hidden="1"/>
    </xf>
    <xf numFmtId="0" fontId="6" fillId="0" borderId="37" xfId="0" applyFont="1" applyFill="1" applyBorder="1" applyAlignment="1" applyProtection="1">
      <alignment horizontal="center" vertical="center" wrapText="1"/>
      <protection hidden="1"/>
    </xf>
    <xf numFmtId="0" fontId="6" fillId="0" borderId="37" xfId="0" applyFont="1" applyFill="1" applyBorder="1" applyAlignment="1" applyProtection="1">
      <alignment horizontal="right" vertical="center" wrapText="1"/>
      <protection hidden="1"/>
    </xf>
    <xf numFmtId="0" fontId="6" fillId="36" borderId="37" xfId="0" applyFont="1" applyFill="1" applyBorder="1" applyAlignment="1" applyProtection="1">
      <alignment horizontal="right" vertical="center" wrapText="1"/>
      <protection hidden="1"/>
    </xf>
    <xf numFmtId="0" fontId="6" fillId="0" borderId="38" xfId="0" applyFont="1" applyFill="1" applyBorder="1" applyAlignment="1" applyProtection="1">
      <alignment horizontal="right" vertical="center" wrapText="1"/>
      <protection hidden="1"/>
    </xf>
    <xf numFmtId="197" fontId="6" fillId="0" borderId="39" xfId="0" applyNumberFormat="1" applyFont="1" applyFill="1" applyBorder="1" applyAlignment="1" applyProtection="1">
      <alignment horizontal="right" vertical="center" wrapText="1"/>
      <protection hidden="1"/>
    </xf>
    <xf numFmtId="197" fontId="6" fillId="0" borderId="37" xfId="0" applyNumberFormat="1" applyFont="1" applyFill="1" applyBorder="1" applyAlignment="1" applyProtection="1">
      <alignment horizontal="right" vertical="center" wrapText="1"/>
      <protection hidden="1"/>
    </xf>
    <xf numFmtId="197" fontId="6" fillId="0" borderId="20" xfId="0" applyNumberFormat="1" applyFont="1" applyFill="1" applyBorder="1" applyAlignment="1" applyProtection="1">
      <alignment horizontal="right" vertical="center" wrapText="1"/>
      <protection hidden="1"/>
    </xf>
    <xf numFmtId="0" fontId="8" fillId="0" borderId="40" xfId="0" applyFont="1" applyFill="1" applyBorder="1" applyAlignment="1" applyProtection="1">
      <alignment horizontal="center" vertical="center" wrapText="1"/>
      <protection hidden="1"/>
    </xf>
    <xf numFmtId="1" fontId="6" fillId="0" borderId="41" xfId="0" applyNumberFormat="1" applyFont="1" applyFill="1" applyBorder="1" applyAlignment="1" applyProtection="1">
      <alignment horizontal="left" vertical="center" wrapText="1"/>
      <protection hidden="1"/>
    </xf>
    <xf numFmtId="4" fontId="8" fillId="0" borderId="42" xfId="0" applyNumberFormat="1" applyFont="1" applyFill="1" applyBorder="1" applyAlignment="1" applyProtection="1">
      <alignment vertical="center" wrapText="1"/>
      <protection hidden="1"/>
    </xf>
    <xf numFmtId="2" fontId="6" fillId="0" borderId="42" xfId="0" applyNumberFormat="1" applyFont="1" applyFill="1" applyBorder="1" applyAlignment="1" applyProtection="1">
      <alignment horizontal="center" vertical="center" wrapText="1"/>
      <protection hidden="1"/>
    </xf>
    <xf numFmtId="2" fontId="6" fillId="0" borderId="20" xfId="0" applyNumberFormat="1" applyFont="1" applyFill="1" applyBorder="1" applyAlignment="1" applyProtection="1">
      <alignment horizontal="center" vertical="center" wrapText="1"/>
      <protection hidden="1"/>
    </xf>
    <xf numFmtId="4" fontId="6" fillId="0" borderId="43" xfId="0" applyNumberFormat="1" applyFont="1" applyFill="1" applyBorder="1" applyAlignment="1" applyProtection="1">
      <alignment horizontal="right" vertical="center" wrapText="1"/>
      <protection hidden="1"/>
    </xf>
    <xf numFmtId="197" fontId="6" fillId="0" borderId="44" xfId="73" applyNumberFormat="1" applyFont="1" applyBorder="1" applyAlignment="1" applyProtection="1">
      <alignment horizontal="right" vertical="center" wrapText="1"/>
      <protection hidden="1"/>
    </xf>
    <xf numFmtId="4" fontId="8" fillId="0" borderId="43" xfId="0" applyNumberFormat="1" applyFont="1" applyFill="1" applyBorder="1" applyAlignment="1" applyProtection="1">
      <alignment horizontal="right" vertical="center" wrapText="1"/>
      <protection hidden="1"/>
    </xf>
    <xf numFmtId="197" fontId="8" fillId="0" borderId="43" xfId="73" applyNumberFormat="1" applyFont="1" applyBorder="1" applyAlignment="1" applyProtection="1">
      <alignment horizontal="right" vertical="center" wrapText="1"/>
      <protection hidden="1"/>
    </xf>
    <xf numFmtId="40" fontId="29" fillId="33" borderId="45" xfId="74" applyFont="1" applyFill="1" applyBorder="1" applyAlignment="1" applyProtection="1">
      <alignment horizontal="center" vertical="center" wrapText="1"/>
      <protection hidden="1"/>
    </xf>
    <xf numFmtId="40" fontId="29" fillId="33" borderId="32" xfId="74" applyFont="1" applyFill="1" applyBorder="1" applyAlignment="1" applyProtection="1">
      <alignment horizontal="left" vertical="center" wrapText="1"/>
      <protection hidden="1"/>
    </xf>
    <xf numFmtId="40" fontId="30" fillId="33" borderId="46" xfId="74" applyFont="1" applyFill="1" applyBorder="1" applyAlignment="1" applyProtection="1">
      <alignment vertical="center" wrapText="1"/>
      <protection hidden="1"/>
    </xf>
    <xf numFmtId="2" fontId="6" fillId="33" borderId="46" xfId="0" applyNumberFormat="1" applyFont="1" applyFill="1" applyBorder="1" applyAlignment="1" applyProtection="1">
      <alignment horizontal="center" wrapText="1"/>
      <protection hidden="1"/>
    </xf>
    <xf numFmtId="0" fontId="6" fillId="33" borderId="46" xfId="0" applyFont="1" applyFill="1" applyBorder="1" applyAlignment="1" applyProtection="1">
      <alignment horizontal="center" wrapText="1"/>
      <protection hidden="1"/>
    </xf>
    <xf numFmtId="4" fontId="6" fillId="33" borderId="46" xfId="0" applyNumberFormat="1" applyFont="1" applyFill="1" applyBorder="1" applyAlignment="1" applyProtection="1">
      <alignment horizontal="right" wrapText="1"/>
      <protection hidden="1"/>
    </xf>
    <xf numFmtId="40" fontId="29" fillId="33" borderId="46" xfId="74" applyFont="1" applyFill="1" applyBorder="1" applyAlignment="1" applyProtection="1">
      <alignment horizontal="center" vertical="center" wrapText="1"/>
      <protection hidden="1"/>
    </xf>
    <xf numFmtId="40" fontId="29" fillId="33" borderId="47" xfId="74" applyFont="1" applyFill="1" applyBorder="1" applyAlignment="1" applyProtection="1">
      <alignment horizontal="center" vertical="center" wrapText="1"/>
      <protection hidden="1"/>
    </xf>
    <xf numFmtId="40" fontId="8" fillId="33" borderId="46" xfId="74" applyFont="1" applyFill="1" applyBorder="1" applyAlignment="1" applyProtection="1">
      <alignment vertical="center"/>
      <protection hidden="1"/>
    </xf>
    <xf numFmtId="40" fontId="8" fillId="33" borderId="48" xfId="74" applyFont="1" applyFill="1" applyBorder="1" applyAlignment="1" applyProtection="1">
      <alignment vertical="center"/>
      <protection hidden="1"/>
    </xf>
    <xf numFmtId="196" fontId="8" fillId="35" borderId="13" xfId="0" applyNumberFormat="1" applyFont="1" applyFill="1" applyBorder="1" applyAlignment="1" applyProtection="1">
      <alignment horizontal="center" vertical="center" wrapText="1"/>
      <protection hidden="1"/>
    </xf>
    <xf numFmtId="1" fontId="8" fillId="35" borderId="14" xfId="0" applyNumberFormat="1" applyFont="1" applyFill="1" applyBorder="1" applyAlignment="1" applyProtection="1">
      <alignment horizontal="left" vertical="center" wrapText="1"/>
      <protection hidden="1"/>
    </xf>
    <xf numFmtId="0" fontId="8" fillId="35" borderId="15" xfId="0" applyFont="1" applyFill="1" applyBorder="1" applyAlignment="1" applyProtection="1">
      <alignment horizontal="left" vertical="center" wrapText="1"/>
      <protection hidden="1"/>
    </xf>
    <xf numFmtId="1" fontId="6" fillId="35" borderId="14" xfId="0" applyNumberFormat="1" applyFont="1" applyFill="1" applyBorder="1" applyAlignment="1" applyProtection="1">
      <alignment horizontal="center" vertical="center" wrapText="1"/>
      <protection hidden="1"/>
    </xf>
    <xf numFmtId="0" fontId="6" fillId="35" borderId="15" xfId="0" applyFont="1" applyFill="1" applyBorder="1" applyAlignment="1" applyProtection="1">
      <alignment horizontal="center" vertical="center"/>
      <protection hidden="1"/>
    </xf>
    <xf numFmtId="4" fontId="6" fillId="35" borderId="26" xfId="73" applyNumberFormat="1" applyFont="1" applyFill="1" applyBorder="1" applyAlignment="1" applyProtection="1">
      <alignment horizontal="right" vertical="center" wrapText="1"/>
      <protection hidden="1"/>
    </xf>
    <xf numFmtId="4" fontId="6" fillId="36" borderId="16" xfId="73" applyNumberFormat="1" applyFont="1" applyFill="1" applyBorder="1" applyAlignment="1" applyProtection="1">
      <alignment horizontal="right" vertical="center" wrapText="1"/>
      <protection hidden="1"/>
    </xf>
    <xf numFmtId="0" fontId="8" fillId="0" borderId="22" xfId="0" applyFont="1" applyBorder="1" applyAlignment="1" applyProtection="1">
      <alignment horizontal="center" vertical="center" wrapText="1"/>
      <protection hidden="1"/>
    </xf>
    <xf numFmtId="1" fontId="6" fillId="0" borderId="24" xfId="0" applyNumberFormat="1" applyFont="1" applyBorder="1" applyAlignment="1" applyProtection="1">
      <alignment horizontal="left" vertical="center" wrapText="1"/>
      <protection hidden="1"/>
    </xf>
    <xf numFmtId="4" fontId="8" fillId="0" borderId="24" xfId="0" applyNumberFormat="1" applyFont="1" applyBorder="1" applyAlignment="1" applyProtection="1">
      <alignment vertical="center" wrapText="1"/>
      <protection hidden="1"/>
    </xf>
    <xf numFmtId="2" fontId="6" fillId="0" borderId="24" xfId="0" applyNumberFormat="1" applyFont="1" applyBorder="1" applyAlignment="1" applyProtection="1">
      <alignment horizontal="center" vertical="center"/>
      <protection hidden="1"/>
    </xf>
    <xf numFmtId="4" fontId="6" fillId="0" borderId="49" xfId="0" applyNumberFormat="1" applyFont="1" applyFill="1" applyBorder="1" applyAlignment="1" applyProtection="1">
      <alignment horizontal="center" vertical="center" wrapText="1"/>
      <protection hidden="1"/>
    </xf>
    <xf numFmtId="4" fontId="6" fillId="0" borderId="12" xfId="0" applyNumberFormat="1" applyFont="1" applyBorder="1" applyAlignment="1" applyProtection="1">
      <alignment horizontal="right" vertical="center" wrapText="1"/>
      <protection hidden="1"/>
    </xf>
    <xf numFmtId="4" fontId="8" fillId="0" borderId="12" xfId="0" applyNumberFormat="1" applyFont="1" applyBorder="1" applyAlignment="1" applyProtection="1">
      <alignment horizontal="right" vertical="center" wrapText="1"/>
      <protection hidden="1"/>
    </xf>
    <xf numFmtId="0" fontId="6" fillId="0" borderId="15" xfId="0" applyFont="1" applyBorder="1" applyAlignment="1" applyProtection="1">
      <alignment vertical="top" wrapText="1"/>
      <protection hidden="1"/>
    </xf>
    <xf numFmtId="2" fontId="6" fillId="0" borderId="14" xfId="0" applyNumberFormat="1" applyFont="1" applyBorder="1" applyAlignment="1" applyProtection="1">
      <alignment horizontal="center" vertical="center"/>
      <protection hidden="1"/>
    </xf>
    <xf numFmtId="196" fontId="6" fillId="0" borderId="15" xfId="0" applyNumberFormat="1" applyFont="1" applyBorder="1" applyAlignment="1" applyProtection="1">
      <alignment horizontal="center" vertical="center" wrapText="1"/>
      <protection hidden="1"/>
    </xf>
    <xf numFmtId="0" fontId="6" fillId="0" borderId="15" xfId="0" applyFont="1" applyFill="1" applyBorder="1" applyAlignment="1" applyProtection="1">
      <alignment vertical="top" wrapText="1"/>
      <protection hidden="1"/>
    </xf>
    <xf numFmtId="4" fontId="6" fillId="35" borderId="14" xfId="0" applyNumberFormat="1" applyFont="1" applyFill="1" applyBorder="1" applyAlignment="1" applyProtection="1">
      <alignment horizontal="right" vertical="center"/>
      <protection hidden="1"/>
    </xf>
    <xf numFmtId="1" fontId="6" fillId="0" borderId="14" xfId="0" applyNumberFormat="1" applyFont="1" applyFill="1" applyBorder="1" applyAlignment="1" applyProtection="1">
      <alignment horizontal="left" vertical="center" wrapText="1"/>
      <protection hidden="1"/>
    </xf>
    <xf numFmtId="0" fontId="6" fillId="0" borderId="15" xfId="0" applyFont="1" applyFill="1" applyBorder="1" applyAlignment="1" applyProtection="1">
      <alignment horizontal="center" vertical="center"/>
      <protection hidden="1"/>
    </xf>
    <xf numFmtId="1" fontId="6" fillId="35" borderId="14" xfId="0" applyNumberFormat="1" applyFont="1" applyFill="1" applyBorder="1" applyAlignment="1" applyProtection="1">
      <alignment horizontal="left" vertical="center" wrapText="1"/>
      <protection hidden="1"/>
    </xf>
    <xf numFmtId="4" fontId="6" fillId="36" borderId="17" xfId="0" applyNumberFormat="1" applyFont="1" applyFill="1" applyBorder="1" applyAlignment="1" applyProtection="1">
      <alignment horizontal="right" vertical="center"/>
      <protection locked="0"/>
    </xf>
    <xf numFmtId="196" fontId="6" fillId="0" borderId="21" xfId="0" applyNumberFormat="1" applyFont="1" applyFill="1" applyBorder="1" applyAlignment="1" applyProtection="1">
      <alignment horizontal="center" vertical="center" wrapText="1"/>
      <protection hidden="1"/>
    </xf>
    <xf numFmtId="196" fontId="6" fillId="0" borderId="15" xfId="0" applyNumberFormat="1" applyFont="1" applyFill="1" applyBorder="1" applyAlignment="1" applyProtection="1">
      <alignment horizontal="left" vertical="center" wrapText="1"/>
      <protection hidden="1"/>
    </xf>
    <xf numFmtId="0" fontId="6" fillId="0" borderId="15" xfId="0" applyFont="1" applyFill="1" applyBorder="1" applyAlignment="1" applyProtection="1">
      <alignment vertical="center" wrapText="1"/>
      <protection hidden="1"/>
    </xf>
    <xf numFmtId="2" fontId="6" fillId="0" borderId="15" xfId="0" applyNumberFormat="1" applyFont="1" applyBorder="1" applyAlignment="1" applyProtection="1">
      <alignment horizontal="center" vertical="center" wrapText="1"/>
      <protection hidden="1"/>
    </xf>
    <xf numFmtId="0" fontId="6" fillId="0" borderId="0" xfId="0" applyFont="1" applyBorder="1" applyAlignment="1" applyProtection="1">
      <alignment wrapText="1"/>
      <protection hidden="1"/>
    </xf>
    <xf numFmtId="196" fontId="6" fillId="0" borderId="13" xfId="0" applyNumberFormat="1" applyFont="1" applyFill="1" applyBorder="1" applyAlignment="1" applyProtection="1">
      <alignment horizontal="center" vertical="center" wrapText="1"/>
      <protection hidden="1"/>
    </xf>
    <xf numFmtId="4" fontId="6" fillId="0" borderId="26" xfId="0" applyNumberFormat="1" applyFont="1" applyFill="1" applyBorder="1" applyAlignment="1" applyProtection="1">
      <alignment horizontal="right" vertical="center"/>
      <protection hidden="1"/>
    </xf>
    <xf numFmtId="4" fontId="6" fillId="35" borderId="15" xfId="0" applyNumberFormat="1" applyFont="1" applyFill="1" applyBorder="1" applyAlignment="1" applyProtection="1">
      <alignment horizontal="right" vertical="center"/>
      <protection hidden="1"/>
    </xf>
    <xf numFmtId="2" fontId="6" fillId="35" borderId="14" xfId="0" applyNumberFormat="1" applyFont="1" applyFill="1" applyBorder="1" applyAlignment="1" applyProtection="1">
      <alignment horizontal="left" vertical="center" wrapText="1"/>
      <protection hidden="1"/>
    </xf>
    <xf numFmtId="0" fontId="6" fillId="0" borderId="15" xfId="0" applyNumberFormat="1" applyFont="1" applyBorder="1" applyAlignment="1" applyProtection="1">
      <alignment horizontal="left" vertical="center"/>
      <protection hidden="1"/>
    </xf>
    <xf numFmtId="4" fontId="6" fillId="0" borderId="16" xfId="0" applyNumberFormat="1" applyFont="1" applyBorder="1" applyAlignment="1" applyProtection="1">
      <alignment horizontal="right" vertical="center"/>
      <protection hidden="1"/>
    </xf>
    <xf numFmtId="4" fontId="6" fillId="36" borderId="15" xfId="0" applyNumberFormat="1" applyFont="1" applyFill="1" applyBorder="1" applyAlignment="1" applyProtection="1">
      <alignment horizontal="right" vertical="center"/>
      <protection hidden="1"/>
    </xf>
    <xf numFmtId="4" fontId="6" fillId="36" borderId="20" xfId="73" applyNumberFormat="1" applyFont="1" applyFill="1" applyBorder="1" applyAlignment="1" applyProtection="1">
      <alignment vertical="center" wrapText="1"/>
      <protection hidden="1"/>
    </xf>
    <xf numFmtId="0" fontId="6" fillId="0" borderId="14" xfId="0" applyNumberFormat="1" applyFont="1" applyBorder="1" applyAlignment="1" applyProtection="1">
      <alignment horizontal="left" vertical="center"/>
      <protection hidden="1"/>
    </xf>
    <xf numFmtId="0" fontId="6" fillId="0" borderId="15" xfId="0" applyFont="1" applyBorder="1" applyAlignment="1" applyProtection="1">
      <alignment horizontal="left" vertical="center" wrapText="1"/>
      <protection hidden="1"/>
    </xf>
    <xf numFmtId="196" fontId="6" fillId="0" borderId="21" xfId="0" applyNumberFormat="1" applyFont="1" applyBorder="1" applyAlignment="1" applyProtection="1">
      <alignment horizontal="left" vertical="center" wrapText="1"/>
      <protection hidden="1"/>
    </xf>
    <xf numFmtId="0" fontId="6" fillId="0" borderId="15" xfId="0" applyFont="1" applyFill="1" applyBorder="1" applyAlignment="1" applyProtection="1">
      <alignment horizontal="left" vertical="center"/>
      <protection hidden="1"/>
    </xf>
    <xf numFmtId="196" fontId="6" fillId="0" borderId="13" xfId="0" applyNumberFormat="1" applyFont="1" applyBorder="1" applyAlignment="1" applyProtection="1">
      <alignment horizontal="left" vertical="center" wrapText="1"/>
      <protection hidden="1"/>
    </xf>
    <xf numFmtId="0" fontId="6" fillId="0" borderId="15" xfId="0" applyNumberFormat="1" applyFont="1" applyBorder="1" applyAlignment="1" applyProtection="1">
      <alignment horizontal="left" vertical="center" wrapText="1"/>
      <protection hidden="1"/>
    </xf>
    <xf numFmtId="197" fontId="6" fillId="35" borderId="50" xfId="0" applyNumberFormat="1" applyFont="1" applyFill="1" applyBorder="1" applyAlignment="1" applyProtection="1">
      <alignment horizontal="right" vertical="center" wrapText="1"/>
      <protection hidden="1"/>
    </xf>
    <xf numFmtId="4" fontId="6" fillId="0" borderId="16" xfId="0" applyNumberFormat="1" applyFont="1" applyBorder="1" applyAlignment="1" applyProtection="1">
      <alignment horizontal="right" vertical="center" wrapText="1"/>
      <protection hidden="1"/>
    </xf>
    <xf numFmtId="4" fontId="6" fillId="0" borderId="16" xfId="0" applyNumberFormat="1" applyFont="1" applyFill="1" applyBorder="1" applyAlignment="1" applyProtection="1">
      <alignment horizontal="right" vertical="center" wrapText="1"/>
      <protection hidden="1"/>
    </xf>
    <xf numFmtId="0" fontId="6" fillId="0" borderId="15" xfId="0" applyFont="1" applyFill="1" applyBorder="1" applyAlignment="1" applyProtection="1">
      <alignment horizontal="justify" vertical="center" wrapText="1"/>
      <protection hidden="1"/>
    </xf>
    <xf numFmtId="2" fontId="6" fillId="0" borderId="15" xfId="73" applyNumberFormat="1" applyFont="1" applyFill="1" applyBorder="1" applyAlignment="1" applyProtection="1">
      <alignment horizontal="center" vertical="center" wrapText="1"/>
      <protection hidden="1"/>
    </xf>
    <xf numFmtId="196" fontId="6" fillId="0" borderId="14" xfId="0" applyNumberFormat="1" applyFont="1" applyBorder="1" applyAlignment="1" applyProtection="1">
      <alignment horizontal="left" vertical="center" wrapText="1"/>
      <protection hidden="1"/>
    </xf>
    <xf numFmtId="2" fontId="6" fillId="0" borderId="15" xfId="0" applyNumberFormat="1" applyFont="1" applyFill="1" applyBorder="1" applyAlignment="1" applyProtection="1">
      <alignment horizontal="center" vertical="center" wrapText="1"/>
      <protection hidden="1"/>
    </xf>
    <xf numFmtId="196" fontId="6" fillId="0" borderId="15" xfId="0" applyNumberFormat="1" applyFont="1" applyFill="1" applyBorder="1" applyAlignment="1" applyProtection="1">
      <alignment horizontal="center" vertical="center" wrapText="1"/>
      <protection hidden="1"/>
    </xf>
    <xf numFmtId="0" fontId="6" fillId="0" borderId="0" xfId="0" applyFont="1" applyBorder="1" applyAlignment="1" applyProtection="1">
      <alignment/>
      <protection hidden="1"/>
    </xf>
    <xf numFmtId="1" fontId="8" fillId="0" borderId="14" xfId="0" applyNumberFormat="1" applyFont="1" applyFill="1" applyBorder="1" applyAlignment="1" applyProtection="1">
      <alignment horizontal="left" vertical="center" wrapText="1"/>
      <protection hidden="1"/>
    </xf>
    <xf numFmtId="196" fontId="8" fillId="0" borderId="15" xfId="0" applyNumberFormat="1" applyFont="1" applyFill="1" applyBorder="1" applyAlignment="1" applyProtection="1">
      <alignment horizontal="left" vertical="center" wrapText="1"/>
      <protection hidden="1"/>
    </xf>
    <xf numFmtId="0" fontId="8" fillId="36" borderId="21" xfId="0" applyFont="1" applyFill="1" applyBorder="1" applyAlignment="1" applyProtection="1">
      <alignment horizontal="center" vertical="center" wrapText="1"/>
      <protection hidden="1"/>
    </xf>
    <xf numFmtId="0" fontId="8" fillId="36" borderId="15" xfId="0" applyNumberFormat="1" applyFont="1" applyFill="1" applyBorder="1" applyAlignment="1" applyProtection="1">
      <alignment horizontal="left" vertical="center" wrapText="1"/>
      <protection hidden="1"/>
    </xf>
    <xf numFmtId="2" fontId="6" fillId="36" borderId="15" xfId="0" applyNumberFormat="1" applyFont="1" applyFill="1" applyBorder="1" applyAlignment="1" applyProtection="1">
      <alignment horizontal="center" vertical="center" wrapText="1"/>
      <protection hidden="1"/>
    </xf>
    <xf numFmtId="0" fontId="6" fillId="36" borderId="15" xfId="0" applyFont="1" applyFill="1" applyBorder="1" applyAlignment="1" applyProtection="1">
      <alignment vertical="center" wrapText="1"/>
      <protection hidden="1"/>
    </xf>
    <xf numFmtId="4" fontId="8" fillId="36" borderId="15" xfId="0" applyNumberFormat="1" applyFont="1" applyFill="1" applyBorder="1" applyAlignment="1" applyProtection="1">
      <alignment horizontal="right" vertical="center" wrapText="1"/>
      <protection hidden="1"/>
    </xf>
    <xf numFmtId="0" fontId="6" fillId="36" borderId="16" xfId="0" applyFont="1" applyFill="1" applyBorder="1" applyAlignment="1" applyProtection="1">
      <alignment horizontal="right" vertical="center" wrapText="1"/>
      <protection hidden="1"/>
    </xf>
    <xf numFmtId="197" fontId="6" fillId="36" borderId="15" xfId="0" applyNumberFormat="1" applyFont="1" applyFill="1" applyBorder="1" applyAlignment="1" applyProtection="1">
      <alignment horizontal="right" vertical="center" wrapText="1"/>
      <protection hidden="1"/>
    </xf>
    <xf numFmtId="197" fontId="6" fillId="36" borderId="16" xfId="0" applyNumberFormat="1" applyFont="1" applyFill="1" applyBorder="1" applyAlignment="1" applyProtection="1">
      <alignment horizontal="right" vertical="center"/>
      <protection hidden="1"/>
    </xf>
    <xf numFmtId="196" fontId="8" fillId="0" borderId="14" xfId="0" applyNumberFormat="1" applyFont="1" applyFill="1" applyBorder="1" applyAlignment="1" applyProtection="1">
      <alignment horizontal="left" vertical="center" wrapText="1"/>
      <protection hidden="1"/>
    </xf>
    <xf numFmtId="0" fontId="8" fillId="0" borderId="15" xfId="0" applyFont="1" applyFill="1" applyBorder="1" applyAlignment="1" applyProtection="1">
      <alignment vertical="center" wrapText="1"/>
      <protection hidden="1"/>
    </xf>
    <xf numFmtId="4" fontId="6" fillId="0" borderId="51" xfId="73" applyNumberFormat="1" applyFont="1" applyFill="1" applyBorder="1" applyAlignment="1" applyProtection="1">
      <alignment vertical="center" wrapText="1"/>
      <protection hidden="1"/>
    </xf>
    <xf numFmtId="196" fontId="6" fillId="0" borderId="14" xfId="0" applyNumberFormat="1" applyFont="1" applyFill="1" applyBorder="1" applyAlignment="1" applyProtection="1">
      <alignment horizontal="left" vertical="center" wrapText="1"/>
      <protection hidden="1"/>
    </xf>
    <xf numFmtId="4" fontId="6" fillId="0" borderId="16" xfId="73" applyNumberFormat="1" applyFont="1" applyFill="1" applyBorder="1" applyAlignment="1" applyProtection="1">
      <alignment vertical="center" wrapText="1"/>
      <protection hidden="1"/>
    </xf>
    <xf numFmtId="0" fontId="6" fillId="0" borderId="21" xfId="0" applyFont="1" applyBorder="1" applyAlignment="1" applyProtection="1">
      <alignment horizontal="center" vertical="center" wrapText="1"/>
      <protection hidden="1"/>
    </xf>
    <xf numFmtId="40" fontId="6" fillId="0" borderId="16" xfId="0" applyNumberFormat="1" applyFont="1" applyBorder="1" applyAlignment="1" applyProtection="1">
      <alignment horizontal="right" vertical="center"/>
      <protection hidden="1"/>
    </xf>
    <xf numFmtId="196" fontId="8" fillId="0" borderId="39" xfId="0" applyNumberFormat="1" applyFont="1" applyFill="1" applyBorder="1" applyAlignment="1" applyProtection="1">
      <alignment horizontal="center" vertical="center" wrapText="1"/>
      <protection hidden="1"/>
    </xf>
    <xf numFmtId="0" fontId="6" fillId="0" borderId="37" xfId="0" applyFont="1" applyFill="1" applyBorder="1" applyAlignment="1" applyProtection="1">
      <alignment horizontal="left" vertical="center"/>
      <protection hidden="1"/>
    </xf>
    <xf numFmtId="0" fontId="6" fillId="0" borderId="37" xfId="0" applyFont="1" applyFill="1" applyBorder="1" applyAlignment="1" applyProtection="1">
      <alignment horizontal="justify" vertical="center" wrapText="1"/>
      <protection hidden="1"/>
    </xf>
    <xf numFmtId="2" fontId="6" fillId="0" borderId="37" xfId="0" applyNumberFormat="1"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0" fontId="8" fillId="0" borderId="15" xfId="0" applyFont="1" applyFill="1" applyBorder="1" applyAlignment="1" applyProtection="1">
      <alignment vertical="top" wrapText="1"/>
      <protection hidden="1"/>
    </xf>
    <xf numFmtId="0" fontId="8" fillId="37" borderId="22" xfId="0" applyFont="1" applyFill="1" applyBorder="1" applyAlignment="1" applyProtection="1">
      <alignment horizontal="center" vertical="center" wrapText="1"/>
      <protection hidden="1"/>
    </xf>
    <xf numFmtId="1" fontId="6" fillId="37" borderId="24" xfId="0" applyNumberFormat="1" applyFont="1" applyFill="1" applyBorder="1" applyAlignment="1" applyProtection="1">
      <alignment horizontal="left" vertical="center" wrapText="1"/>
      <protection hidden="1"/>
    </xf>
    <xf numFmtId="4" fontId="8" fillId="37" borderId="24" xfId="0" applyNumberFormat="1" applyFont="1" applyFill="1" applyBorder="1" applyAlignment="1" applyProtection="1">
      <alignment vertical="center" wrapText="1"/>
      <protection hidden="1"/>
    </xf>
    <xf numFmtId="2" fontId="6" fillId="37" borderId="24" xfId="0" applyNumberFormat="1" applyFont="1" applyFill="1" applyBorder="1" applyAlignment="1" applyProtection="1">
      <alignment horizontal="center" vertical="center"/>
      <protection hidden="1"/>
    </xf>
    <xf numFmtId="4" fontId="6" fillId="37" borderId="49" xfId="0" applyNumberFormat="1" applyFont="1" applyFill="1" applyBorder="1" applyAlignment="1" applyProtection="1">
      <alignment horizontal="center" vertical="center" wrapText="1"/>
      <protection hidden="1"/>
    </xf>
    <xf numFmtId="4" fontId="8" fillId="37" borderId="12" xfId="0" applyNumberFormat="1" applyFont="1" applyFill="1" applyBorder="1" applyAlignment="1" applyProtection="1">
      <alignment horizontal="right" vertical="center" wrapText="1"/>
      <protection hidden="1"/>
    </xf>
    <xf numFmtId="4" fontId="6" fillId="0" borderId="52" xfId="0" applyNumberFormat="1" applyFont="1" applyFill="1" applyBorder="1" applyAlignment="1" applyProtection="1">
      <alignment horizontal="left" vertical="top" wrapText="1"/>
      <protection hidden="1"/>
    </xf>
    <xf numFmtId="4" fontId="6" fillId="0" borderId="31" xfId="0" applyNumberFormat="1" applyFont="1" applyFill="1" applyBorder="1" applyAlignment="1" applyProtection="1">
      <alignment horizontal="left" vertical="top" wrapText="1"/>
      <protection hidden="1"/>
    </xf>
    <xf numFmtId="4" fontId="6" fillId="0" borderId="15" xfId="0" applyNumberFormat="1" applyFont="1" applyFill="1" applyBorder="1" applyAlignment="1" applyProtection="1">
      <alignment horizontal="left" vertical="top" wrapText="1"/>
      <protection hidden="1"/>
    </xf>
    <xf numFmtId="4" fontId="6" fillId="0" borderId="15" xfId="0" applyNumberFormat="1" applyFont="1" applyFill="1" applyBorder="1" applyAlignment="1" applyProtection="1">
      <alignment horizontal="center" vertical="center" wrapText="1"/>
      <protection hidden="1"/>
    </xf>
    <xf numFmtId="40" fontId="6" fillId="0" borderId="42" xfId="73" applyNumberFormat="1" applyFont="1" applyFill="1" applyBorder="1" applyAlignment="1" applyProtection="1">
      <alignment horizontal="right" vertical="center"/>
      <protection hidden="1"/>
    </xf>
    <xf numFmtId="40" fontId="6" fillId="0" borderId="15" xfId="73"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horizontal="right" vertical="top" wrapText="1"/>
      <protection hidden="1"/>
    </xf>
    <xf numFmtId="4" fontId="6" fillId="0" borderId="16" xfId="0" applyNumberFormat="1" applyFont="1" applyFill="1" applyBorder="1" applyAlignment="1" applyProtection="1">
      <alignment horizontal="right" vertical="top"/>
      <protection hidden="1"/>
    </xf>
    <xf numFmtId="205" fontId="6" fillId="0" borderId="31" xfId="0" applyNumberFormat="1" applyFont="1" applyFill="1" applyBorder="1" applyAlignment="1" applyProtection="1">
      <alignment horizontal="left" vertical="top" wrapText="1"/>
      <protection hidden="1"/>
    </xf>
    <xf numFmtId="40" fontId="6" fillId="0" borderId="15" xfId="73" applyNumberFormat="1" applyFont="1" applyFill="1" applyBorder="1" applyAlignment="1" applyProtection="1">
      <alignment horizontal="center" vertical="center"/>
      <protection hidden="1"/>
    </xf>
    <xf numFmtId="4" fontId="6" fillId="0" borderId="15" xfId="0" applyNumberFormat="1" applyFont="1" applyFill="1" applyBorder="1" applyAlignment="1" applyProtection="1">
      <alignment horizontal="justify" vertical="top" wrapText="1"/>
      <protection hidden="1"/>
    </xf>
    <xf numFmtId="0" fontId="6" fillId="0" borderId="0" xfId="0" applyNumberFormat="1" applyFont="1" applyBorder="1" applyAlignment="1" applyProtection="1">
      <alignment horizontal="left"/>
      <protection hidden="1"/>
    </xf>
    <xf numFmtId="0" fontId="6" fillId="0" borderId="0" xfId="0" applyFont="1" applyBorder="1" applyAlignment="1" applyProtection="1">
      <alignment vertical="center" wrapText="1"/>
      <protection hidden="1"/>
    </xf>
    <xf numFmtId="197" fontId="6" fillId="0" borderId="0" xfId="0" applyNumberFormat="1" applyFont="1" applyBorder="1" applyAlignment="1" applyProtection="1">
      <alignment horizontal="right" wrapText="1"/>
      <protection hidden="1"/>
    </xf>
    <xf numFmtId="197" fontId="6" fillId="0" borderId="0" xfId="0" applyNumberFormat="1" applyFont="1" applyFill="1" applyBorder="1" applyAlignment="1" applyProtection="1">
      <alignment horizontal="right" wrapText="1"/>
      <protection hidden="1"/>
    </xf>
    <xf numFmtId="2" fontId="8" fillId="0" borderId="0" xfId="0" applyNumberFormat="1" applyFont="1" applyFill="1" applyBorder="1" applyAlignment="1" applyProtection="1">
      <alignment horizontal="left" vertical="center" wrapText="1"/>
      <protection hidden="1"/>
    </xf>
    <xf numFmtId="0" fontId="8" fillId="0" borderId="0" xfId="0" applyFont="1" applyFill="1" applyBorder="1" applyAlignment="1" applyProtection="1">
      <alignment horizontal="right" vertical="center" wrapText="1"/>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6" fillId="36" borderId="0" xfId="0" applyFont="1" applyFill="1" applyBorder="1" applyAlignment="1" applyProtection="1">
      <alignment horizontal="right" vertical="center"/>
      <protection hidden="1"/>
    </xf>
    <xf numFmtId="0" fontId="6" fillId="36" borderId="0" xfId="0" applyFont="1" applyFill="1" applyBorder="1" applyAlignment="1" applyProtection="1">
      <alignment vertical="center"/>
      <protection hidden="1"/>
    </xf>
    <xf numFmtId="0" fontId="6" fillId="36" borderId="0" xfId="0" applyFont="1" applyFill="1" applyBorder="1" applyAlignment="1" applyProtection="1">
      <alignment vertical="center" wrapText="1"/>
      <protection hidden="1"/>
    </xf>
    <xf numFmtId="0" fontId="6" fillId="0" borderId="0" xfId="0" applyFont="1" applyBorder="1" applyAlignment="1" applyProtection="1">
      <alignment horizontal="right"/>
      <protection hidden="1"/>
    </xf>
    <xf numFmtId="4" fontId="6" fillId="38" borderId="0" xfId="0" applyNumberFormat="1" applyFont="1" applyFill="1" applyBorder="1" applyAlignment="1" applyProtection="1">
      <alignment wrapText="1"/>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4" fontId="6" fillId="0" borderId="0" xfId="0" applyNumberFormat="1" applyFont="1" applyBorder="1" applyAlignment="1" applyProtection="1">
      <alignment vertical="center" wrapText="1"/>
      <protection hidden="1"/>
    </xf>
    <xf numFmtId="0" fontId="6" fillId="35" borderId="0" xfId="0" applyFont="1" applyFill="1" applyBorder="1" applyAlignment="1" applyProtection="1">
      <alignment horizontal="right" vertical="center"/>
      <protection hidden="1"/>
    </xf>
    <xf numFmtId="0" fontId="6" fillId="35" borderId="0" xfId="0" applyFont="1" applyFill="1" applyBorder="1" applyAlignment="1" applyProtection="1">
      <alignment vertical="center"/>
      <protection hidden="1"/>
    </xf>
    <xf numFmtId="0" fontId="6" fillId="35" borderId="0" xfId="0" applyFont="1" applyFill="1" applyBorder="1" applyAlignment="1" applyProtection="1">
      <alignment vertical="center" wrapText="1"/>
      <protection hidden="1"/>
    </xf>
    <xf numFmtId="4" fontId="6" fillId="0" borderId="0" xfId="0" applyNumberFormat="1" applyFont="1" applyFill="1" applyBorder="1" applyAlignment="1" applyProtection="1">
      <alignment horizontal="right" vertical="center"/>
      <protection hidden="1"/>
    </xf>
    <xf numFmtId="0" fontId="6" fillId="0" borderId="0" xfId="0" applyFont="1" applyFill="1" applyBorder="1" applyAlignment="1" applyProtection="1">
      <alignment horizontal="right" vertical="center" wrapText="1"/>
      <protection hidden="1"/>
    </xf>
    <xf numFmtId="0" fontId="6" fillId="36" borderId="0" xfId="0" applyFont="1" applyFill="1" applyBorder="1" applyAlignment="1" applyProtection="1">
      <alignment/>
      <protection hidden="1"/>
    </xf>
    <xf numFmtId="0" fontId="6" fillId="36" borderId="0" xfId="0" applyNumberFormat="1" applyFont="1" applyFill="1" applyBorder="1" applyAlignment="1" applyProtection="1">
      <alignment horizontal="left"/>
      <protection hidden="1"/>
    </xf>
    <xf numFmtId="0" fontId="6" fillId="36" borderId="0" xfId="0" applyFont="1" applyFill="1" applyBorder="1" applyAlignment="1" applyProtection="1">
      <alignment wrapText="1"/>
      <protection hidden="1"/>
    </xf>
    <xf numFmtId="4" fontId="6" fillId="0" borderId="0" xfId="0" applyNumberFormat="1" applyFont="1" applyBorder="1" applyAlignment="1" applyProtection="1">
      <alignment horizontal="right"/>
      <protection hidden="1"/>
    </xf>
    <xf numFmtId="0" fontId="6" fillId="35" borderId="0" xfId="0" applyFont="1" applyFill="1" applyBorder="1" applyAlignment="1" applyProtection="1">
      <alignment/>
      <protection hidden="1"/>
    </xf>
    <xf numFmtId="0" fontId="6" fillId="35" borderId="0" xfId="0" applyNumberFormat="1" applyFont="1" applyFill="1" applyBorder="1" applyAlignment="1" applyProtection="1">
      <alignment horizontal="left"/>
      <protection hidden="1"/>
    </xf>
    <xf numFmtId="0" fontId="6" fillId="35" borderId="0" xfId="0" applyFont="1" applyFill="1" applyBorder="1" applyAlignment="1" applyProtection="1">
      <alignment wrapText="1"/>
      <protection hidden="1"/>
    </xf>
    <xf numFmtId="4" fontId="6" fillId="0" borderId="0" xfId="0" applyNumberFormat="1" applyFont="1" applyBorder="1" applyAlignment="1" applyProtection="1">
      <alignment/>
      <protection hidden="1"/>
    </xf>
    <xf numFmtId="4" fontId="6" fillId="0" borderId="0" xfId="0" applyNumberFormat="1" applyFont="1" applyBorder="1" applyAlignment="1" applyProtection="1">
      <alignment horizontal="left"/>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2" fontId="6" fillId="0" borderId="0" xfId="0" applyNumberFormat="1"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4" fontId="6" fillId="0" borderId="0" xfId="0" applyNumberFormat="1" applyFont="1" applyFill="1" applyBorder="1" applyAlignment="1" applyProtection="1">
      <alignment horizontal="right" wrapText="1"/>
      <protection hidden="1"/>
    </xf>
    <xf numFmtId="0" fontId="58" fillId="0" borderId="0" xfId="0" applyFont="1" applyFill="1" applyBorder="1" applyAlignment="1" applyProtection="1">
      <alignment horizontal="left" vertical="center" wrapText="1"/>
      <protection hidden="1"/>
    </xf>
    <xf numFmtId="4" fontId="8" fillId="33" borderId="11"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0" fontId="6" fillId="0" borderId="14" xfId="0" applyNumberFormat="1" applyFont="1" applyBorder="1" applyAlignment="1" applyProtection="1">
      <alignment horizontal="left" vertical="center" wrapText="1"/>
      <protection hidden="1"/>
    </xf>
    <xf numFmtId="0" fontId="6" fillId="0" borderId="15" xfId="0" applyFont="1" applyBorder="1" applyAlignment="1" applyProtection="1">
      <alignment horizontal="justify" vertical="center" wrapText="1"/>
      <protection hidden="1"/>
    </xf>
    <xf numFmtId="197" fontId="6" fillId="35" borderId="26" xfId="0" applyNumberFormat="1" applyFont="1" applyFill="1" applyBorder="1" applyAlignment="1" applyProtection="1">
      <alignment horizontal="right" vertical="center" wrapText="1"/>
      <protection hidden="1"/>
    </xf>
    <xf numFmtId="197" fontId="6" fillId="35" borderId="16" xfId="0" applyNumberFormat="1" applyFont="1" applyFill="1" applyBorder="1" applyAlignment="1" applyProtection="1">
      <alignment horizontal="right" vertical="center" wrapText="1"/>
      <protection hidden="1"/>
    </xf>
    <xf numFmtId="2" fontId="6" fillId="35" borderId="42" xfId="0" applyNumberFormat="1" applyFont="1" applyFill="1" applyBorder="1" applyAlignment="1" applyProtection="1">
      <alignment horizontal="center" vertical="center" wrapText="1"/>
      <protection hidden="1"/>
    </xf>
    <xf numFmtId="197" fontId="6" fillId="35" borderId="20" xfId="0" applyNumberFormat="1" applyFont="1" applyFill="1" applyBorder="1" applyAlignment="1" applyProtection="1">
      <alignment horizontal="right" vertical="center" wrapText="1"/>
      <protection hidden="1"/>
    </xf>
    <xf numFmtId="0" fontId="6" fillId="0" borderId="42" xfId="0" applyFont="1" applyFill="1" applyBorder="1" applyAlignment="1" applyProtection="1">
      <alignment horizontal="center" vertical="center" wrapText="1"/>
      <protection hidden="1"/>
    </xf>
    <xf numFmtId="0" fontId="6" fillId="0" borderId="0" xfId="0" applyFont="1" applyAlignment="1" applyProtection="1">
      <alignment/>
      <protection hidden="1"/>
    </xf>
    <xf numFmtId="0" fontId="6" fillId="0" borderId="0" xfId="0" applyNumberFormat="1" applyFont="1" applyAlignment="1" applyProtection="1">
      <alignment horizontal="left"/>
      <protection hidden="1"/>
    </xf>
    <xf numFmtId="0" fontId="6" fillId="0" borderId="0" xfId="0" applyFont="1" applyAlignment="1" applyProtection="1">
      <alignment wrapText="1"/>
      <protection hidden="1"/>
    </xf>
    <xf numFmtId="10" fontId="59" fillId="0" borderId="0" xfId="61" applyNumberFormat="1" applyFont="1" applyBorder="1" applyAlignment="1" applyProtection="1">
      <alignment horizontal="right" vertical="center" wrapText="1"/>
      <protection hidden="1"/>
    </xf>
    <xf numFmtId="4" fontId="6" fillId="36" borderId="17" xfId="0" applyNumberFormat="1" applyFont="1" applyFill="1" applyBorder="1" applyAlignment="1" applyProtection="1">
      <alignment horizontal="right" vertical="center"/>
      <protection hidden="1"/>
    </xf>
    <xf numFmtId="0" fontId="6" fillId="0" borderId="0" xfId="52" applyFont="1" applyBorder="1" applyAlignment="1" applyProtection="1">
      <alignment vertical="center"/>
      <protection hidden="1"/>
    </xf>
    <xf numFmtId="0" fontId="6" fillId="0" borderId="15" xfId="0" applyNumberFormat="1" applyFont="1" applyFill="1" applyBorder="1" applyAlignment="1" applyProtection="1">
      <alignment horizontal="left" vertical="center"/>
      <protection hidden="1"/>
    </xf>
    <xf numFmtId="4" fontId="6" fillId="0" borderId="17" xfId="0" applyNumberFormat="1" applyFont="1" applyFill="1" applyBorder="1" applyAlignment="1" applyProtection="1">
      <alignment horizontal="right" vertical="center"/>
      <protection hidden="1"/>
    </xf>
    <xf numFmtId="196" fontId="8" fillId="36" borderId="21" xfId="0" applyNumberFormat="1" applyFont="1" applyFill="1" applyBorder="1" applyAlignment="1" applyProtection="1">
      <alignment horizontal="center" vertical="center" wrapText="1"/>
      <protection hidden="1"/>
    </xf>
    <xf numFmtId="1" fontId="8" fillId="36" borderId="15" xfId="0" applyNumberFormat="1" applyFont="1" applyFill="1" applyBorder="1" applyAlignment="1" applyProtection="1">
      <alignment horizontal="left" vertical="center" wrapText="1"/>
      <protection hidden="1"/>
    </xf>
    <xf numFmtId="197" fontId="6" fillId="36" borderId="50" xfId="0" applyNumberFormat="1" applyFont="1" applyFill="1" applyBorder="1" applyAlignment="1" applyProtection="1">
      <alignment horizontal="right" vertical="center" wrapText="1"/>
      <protection hidden="1"/>
    </xf>
    <xf numFmtId="196" fontId="6" fillId="0" borderId="14" xfId="0" applyNumberFormat="1" applyFont="1" applyBorder="1" applyAlignment="1" applyProtection="1">
      <alignment horizontal="left" vertical="center" wrapText="1"/>
      <protection hidden="1"/>
    </xf>
    <xf numFmtId="2" fontId="6" fillId="0" borderId="14" xfId="0" applyNumberFormat="1" applyFont="1" applyBorder="1" applyAlignment="1" applyProtection="1">
      <alignment horizontal="center" vertical="center" wrapText="1"/>
      <protection hidden="1"/>
    </xf>
    <xf numFmtId="196" fontId="6" fillId="0" borderId="14" xfId="0" applyNumberFormat="1" applyFont="1" applyBorder="1" applyAlignment="1" applyProtection="1">
      <alignment horizontal="center" vertical="center" wrapText="1"/>
      <protection hidden="1"/>
    </xf>
    <xf numFmtId="4" fontId="6" fillId="0" borderId="14" xfId="0" applyNumberFormat="1" applyFont="1" applyBorder="1" applyAlignment="1" applyProtection="1">
      <alignment horizontal="right" vertical="center" wrapText="1"/>
      <protection hidden="1"/>
    </xf>
    <xf numFmtId="4" fontId="6" fillId="0" borderId="26" xfId="0" applyNumberFormat="1" applyFont="1" applyBorder="1" applyAlignment="1" applyProtection="1">
      <alignment horizontal="right" vertical="center" wrapText="1"/>
      <protection hidden="1"/>
    </xf>
    <xf numFmtId="0" fontId="6" fillId="0" borderId="53" xfId="0" applyFont="1" applyFill="1" applyBorder="1" applyAlignment="1" applyProtection="1">
      <alignment vertical="top"/>
      <protection hidden="1"/>
    </xf>
    <xf numFmtId="3" fontId="6" fillId="0" borderId="15" xfId="0" applyNumberFormat="1" applyFont="1" applyFill="1" applyBorder="1" applyAlignment="1" applyProtection="1">
      <alignment horizontal="center" vertical="top"/>
      <protection hidden="1"/>
    </xf>
    <xf numFmtId="0" fontId="6" fillId="0" borderId="15" xfId="0" applyFont="1" applyBorder="1" applyAlignment="1" applyProtection="1">
      <alignment horizontal="center" vertical="top"/>
      <protection hidden="1"/>
    </xf>
    <xf numFmtId="4" fontId="6" fillId="0" borderId="15" xfId="0" applyNumberFormat="1" applyFont="1" applyFill="1" applyBorder="1" applyAlignment="1" applyProtection="1">
      <alignment vertical="top"/>
      <protection hidden="1"/>
    </xf>
    <xf numFmtId="4" fontId="6" fillId="0" borderId="15" xfId="0" applyNumberFormat="1" applyFont="1" applyBorder="1" applyAlignment="1" applyProtection="1">
      <alignment/>
      <protection hidden="1"/>
    </xf>
    <xf numFmtId="0" fontId="6" fillId="0" borderId="31" xfId="0" applyNumberFormat="1" applyFont="1" applyBorder="1" applyAlignment="1" applyProtection="1">
      <alignment horizontal="left" vertical="center"/>
      <protection hidden="1"/>
    </xf>
    <xf numFmtId="3" fontId="6" fillId="0" borderId="15" xfId="0" applyNumberFormat="1" applyFont="1" applyFill="1" applyBorder="1" applyAlignment="1" applyProtection="1">
      <alignment horizontal="center" vertical="center"/>
      <protection hidden="1"/>
    </xf>
    <xf numFmtId="196" fontId="6" fillId="0" borderId="13" xfId="0" applyNumberFormat="1" applyFont="1" applyBorder="1" applyAlignment="1" applyProtection="1">
      <alignment horizontal="center" vertical="center"/>
      <protection hidden="1"/>
    </xf>
    <xf numFmtId="196" fontId="6" fillId="0" borderId="13" xfId="0" applyNumberFormat="1" applyFont="1" applyBorder="1" applyAlignment="1" applyProtection="1">
      <alignment horizontal="center" vertical="center" wrapText="1"/>
      <protection hidden="1"/>
    </xf>
    <xf numFmtId="2" fontId="6" fillId="0" borderId="15" xfId="0" applyNumberFormat="1" applyFont="1" applyFill="1" applyBorder="1" applyAlignment="1" applyProtection="1">
      <alignment horizontal="center" vertical="top"/>
      <protection hidden="1"/>
    </xf>
    <xf numFmtId="0" fontId="6" fillId="0" borderId="15" xfId="0" applyFont="1" applyFill="1" applyBorder="1" applyAlignment="1" applyProtection="1">
      <alignment horizontal="center" vertical="top"/>
      <protection hidden="1"/>
    </xf>
    <xf numFmtId="4" fontId="6" fillId="0" borderId="15" xfId="0" applyNumberFormat="1" applyFont="1" applyFill="1" applyBorder="1" applyAlignment="1" applyProtection="1">
      <alignment horizontal="right" vertical="top"/>
      <protection hidden="1"/>
    </xf>
    <xf numFmtId="196" fontId="6" fillId="0" borderId="15" xfId="0" applyNumberFormat="1" applyFont="1" applyBorder="1" applyAlignment="1" applyProtection="1">
      <alignment horizontal="left" vertical="center" wrapText="1"/>
      <protection hidden="1"/>
    </xf>
    <xf numFmtId="4" fontId="6" fillId="35" borderId="42" xfId="0" applyNumberFormat="1" applyFont="1" applyFill="1" applyBorder="1" applyAlignment="1" applyProtection="1">
      <alignment horizontal="right" vertical="center"/>
      <protection hidden="1"/>
    </xf>
    <xf numFmtId="40" fontId="6" fillId="0" borderId="20" xfId="0" applyNumberFormat="1" applyFont="1" applyBorder="1" applyAlignment="1" applyProtection="1">
      <alignment horizontal="right" vertical="center"/>
      <protection hidden="1"/>
    </xf>
    <xf numFmtId="1" fontId="8" fillId="36" borderId="0" xfId="0" applyNumberFormat="1" applyFont="1" applyFill="1" applyBorder="1" applyAlignment="1" applyProtection="1">
      <alignment horizontal="left" vertical="center" wrapText="1"/>
      <protection hidden="1"/>
    </xf>
    <xf numFmtId="40" fontId="6" fillId="0" borderId="26" xfId="0" applyNumberFormat="1" applyFont="1" applyBorder="1" applyAlignment="1" applyProtection="1">
      <alignment horizontal="right" vertical="center"/>
      <protection hidden="1"/>
    </xf>
    <xf numFmtId="196" fontId="6" fillId="0" borderId="21" xfId="0" applyNumberFormat="1" applyFont="1" applyBorder="1" applyAlignment="1" applyProtection="1">
      <alignment horizontal="center" vertical="center"/>
      <protection hidden="1"/>
    </xf>
    <xf numFmtId="4" fontId="6" fillId="0" borderId="54" xfId="0" applyNumberFormat="1" applyFont="1" applyFill="1" applyBorder="1" applyAlignment="1" applyProtection="1">
      <alignment horizontal="right" vertical="center" wrapText="1"/>
      <protection hidden="1"/>
    </xf>
    <xf numFmtId="4" fontId="6" fillId="35" borderId="21" xfId="0" applyNumberFormat="1" applyFont="1" applyFill="1" applyBorder="1" applyAlignment="1" applyProtection="1">
      <alignment horizontal="right" vertical="center"/>
      <protection hidden="1"/>
    </xf>
    <xf numFmtId="40" fontId="8" fillId="36" borderId="15" xfId="73" applyFont="1" applyFill="1" applyBorder="1" applyAlignment="1" applyProtection="1">
      <alignment horizontal="left" vertical="center" wrapText="1"/>
      <protection hidden="1"/>
    </xf>
    <xf numFmtId="40" fontId="6" fillId="36" borderId="15" xfId="73" applyFont="1" applyFill="1" applyBorder="1" applyAlignment="1" applyProtection="1">
      <alignment vertical="center" wrapText="1"/>
      <protection hidden="1"/>
    </xf>
    <xf numFmtId="40" fontId="8" fillId="36" borderId="15" xfId="73" applyFont="1" applyFill="1" applyBorder="1" applyAlignment="1" applyProtection="1">
      <alignment horizontal="right" vertical="center" wrapText="1"/>
      <protection hidden="1"/>
    </xf>
    <xf numFmtId="40" fontId="8" fillId="0" borderId="15" xfId="73" applyFont="1" applyFill="1" applyBorder="1" applyAlignment="1" applyProtection="1">
      <alignment horizontal="center" vertical="center" wrapText="1"/>
      <protection hidden="1"/>
    </xf>
    <xf numFmtId="1" fontId="6" fillId="35" borderId="15" xfId="0" applyNumberFormat="1" applyFont="1" applyFill="1" applyBorder="1" applyAlignment="1" applyProtection="1">
      <alignment horizontal="left" vertical="center" wrapText="1"/>
      <protection hidden="1"/>
    </xf>
    <xf numFmtId="196" fontId="6" fillId="0" borderId="21" xfId="0" applyNumberFormat="1" applyFont="1" applyBorder="1" applyAlignment="1" applyProtection="1">
      <alignment horizontal="center" vertical="center" wrapText="1"/>
      <protection hidden="1"/>
    </xf>
    <xf numFmtId="196" fontId="6" fillId="36" borderId="13" xfId="0" applyNumberFormat="1" applyFont="1" applyFill="1" applyBorder="1" applyAlignment="1" applyProtection="1">
      <alignment horizontal="center" vertical="center" wrapText="1"/>
      <protection hidden="1"/>
    </xf>
    <xf numFmtId="196" fontId="6" fillId="36" borderId="15" xfId="0" applyNumberFormat="1" applyFont="1" applyFill="1" applyBorder="1" applyAlignment="1" applyProtection="1">
      <alignment horizontal="center" vertical="center" wrapText="1"/>
      <protection hidden="1"/>
    </xf>
    <xf numFmtId="196" fontId="6" fillId="36" borderId="16" xfId="0" applyNumberFormat="1" applyFont="1" applyFill="1" applyBorder="1" applyAlignment="1" applyProtection="1">
      <alignment horizontal="center" vertical="center" wrapText="1"/>
      <protection hidden="1"/>
    </xf>
    <xf numFmtId="196" fontId="6" fillId="36" borderId="31" xfId="0" applyNumberFormat="1" applyFont="1" applyFill="1" applyBorder="1" applyAlignment="1" applyProtection="1">
      <alignment horizontal="center" vertical="center" wrapText="1"/>
      <protection hidden="1"/>
    </xf>
    <xf numFmtId="197" fontId="6" fillId="35" borderId="55" xfId="0" applyNumberFormat="1" applyFont="1" applyFill="1" applyBorder="1" applyAlignment="1" applyProtection="1">
      <alignment horizontal="right" vertical="center" wrapText="1"/>
      <protection hidden="1"/>
    </xf>
    <xf numFmtId="196" fontId="6" fillId="0" borderId="14" xfId="0" applyNumberFormat="1" applyFont="1" applyBorder="1" applyAlignment="1" applyProtection="1">
      <alignment horizontal="left" vertical="top" wrapText="1"/>
      <protection hidden="1"/>
    </xf>
    <xf numFmtId="196" fontId="6" fillId="0" borderId="21" xfId="0" applyNumberFormat="1" applyFont="1" applyFill="1" applyBorder="1" applyAlignment="1" applyProtection="1">
      <alignment horizontal="center" vertical="top"/>
      <protection hidden="1"/>
    </xf>
    <xf numFmtId="0" fontId="6" fillId="0" borderId="15" xfId="0" applyFont="1" applyFill="1" applyBorder="1" applyAlignment="1" applyProtection="1">
      <alignment horizontal="left" vertical="top" wrapText="1"/>
      <protection hidden="1"/>
    </xf>
    <xf numFmtId="0" fontId="6" fillId="36" borderId="0" xfId="0" applyFont="1" applyFill="1" applyBorder="1" applyAlignment="1" applyProtection="1">
      <alignment/>
      <protection hidden="1"/>
    </xf>
    <xf numFmtId="196" fontId="8" fillId="0" borderId="21" xfId="0" applyNumberFormat="1" applyFont="1" applyFill="1" applyBorder="1" applyAlignment="1" applyProtection="1">
      <alignment horizontal="center" vertical="center" wrapText="1"/>
      <protection hidden="1"/>
    </xf>
    <xf numFmtId="1" fontId="8" fillId="0" borderId="15" xfId="0" applyNumberFormat="1" applyFont="1" applyFill="1" applyBorder="1" applyAlignment="1" applyProtection="1">
      <alignment horizontal="left" vertical="center" wrapText="1"/>
      <protection hidden="1"/>
    </xf>
    <xf numFmtId="0" fontId="8" fillId="0" borderId="15" xfId="0" applyFont="1" applyFill="1" applyBorder="1" applyAlignment="1" applyProtection="1">
      <alignment horizontal="left" vertical="center" wrapText="1"/>
      <protection hidden="1"/>
    </xf>
    <xf numFmtId="0" fontId="8" fillId="0" borderId="39" xfId="0" applyFont="1" applyBorder="1" applyAlignment="1" applyProtection="1">
      <alignment horizontal="center" vertical="center" wrapText="1"/>
      <protection hidden="1"/>
    </xf>
    <xf numFmtId="4" fontId="6" fillId="0" borderId="14" xfId="0" applyNumberFormat="1" applyFont="1" applyFill="1" applyBorder="1" applyAlignment="1" applyProtection="1">
      <alignment horizontal="right" vertical="center" wrapText="1"/>
      <protection hidden="1"/>
    </xf>
    <xf numFmtId="0" fontId="8" fillId="0" borderId="40" xfId="0" applyFont="1" applyBorder="1" applyAlignment="1" applyProtection="1">
      <alignment horizontal="center" vertical="center" wrapText="1"/>
      <protection hidden="1"/>
    </xf>
    <xf numFmtId="4" fontId="6" fillId="0" borderId="31" xfId="0" applyNumberFormat="1" applyFont="1" applyFill="1" applyBorder="1" applyAlignment="1" applyProtection="1">
      <alignment horizontal="right" vertical="center" wrapText="1"/>
      <protection hidden="1"/>
    </xf>
    <xf numFmtId="4" fontId="6" fillId="0" borderId="41" xfId="0" applyNumberFormat="1" applyFont="1" applyFill="1" applyBorder="1" applyAlignment="1" applyProtection="1">
      <alignment horizontal="right" vertical="center" wrapText="1"/>
      <protection hidden="1"/>
    </xf>
    <xf numFmtId="4" fontId="6" fillId="0" borderId="42" xfId="0" applyNumberFormat="1" applyFont="1" applyFill="1" applyBorder="1" applyAlignment="1" applyProtection="1">
      <alignment horizontal="right" vertical="center" wrapText="1"/>
      <protection hidden="1"/>
    </xf>
    <xf numFmtId="4" fontId="6" fillId="0" borderId="36" xfId="0" applyNumberFormat="1" applyFont="1" applyFill="1" applyBorder="1" applyAlignment="1" applyProtection="1">
      <alignment horizontal="right" vertical="center" wrapText="1"/>
      <protection hidden="1"/>
    </xf>
    <xf numFmtId="10" fontId="8" fillId="0" borderId="56" xfId="61" applyNumberFormat="1" applyFont="1" applyBorder="1" applyAlignment="1" applyProtection="1">
      <alignment horizontal="right" vertical="center" wrapText="1"/>
      <protection locked="0"/>
    </xf>
    <xf numFmtId="4" fontId="6" fillId="36" borderId="15" xfId="0" applyNumberFormat="1" applyFont="1" applyFill="1" applyBorder="1" applyAlignment="1" applyProtection="1">
      <alignment vertical="center" wrapText="1"/>
      <protection locked="0"/>
    </xf>
    <xf numFmtId="4" fontId="6" fillId="36" borderId="14" xfId="0" applyNumberFormat="1" applyFont="1" applyFill="1" applyBorder="1" applyAlignment="1" applyProtection="1">
      <alignment horizontal="right" vertical="center" wrapText="1"/>
      <protection locked="0"/>
    </xf>
    <xf numFmtId="4" fontId="6" fillId="36" borderId="15" xfId="0" applyNumberFormat="1" applyFont="1" applyFill="1" applyBorder="1" applyAlignment="1" applyProtection="1">
      <alignment horizontal="right" vertical="center" wrapText="1"/>
      <protection locked="0"/>
    </xf>
    <xf numFmtId="4" fontId="6" fillId="36" borderId="14" xfId="0" applyNumberFormat="1" applyFont="1" applyFill="1" applyBorder="1" applyAlignment="1" applyProtection="1">
      <alignment horizontal="right" vertical="center"/>
      <protection locked="0"/>
    </xf>
    <xf numFmtId="0" fontId="33" fillId="0" borderId="0" xfId="56" applyFont="1" applyAlignment="1" applyProtection="1">
      <alignment horizontal="left" vertical="center"/>
      <protection hidden="1"/>
    </xf>
    <xf numFmtId="0" fontId="6" fillId="0" borderId="0" xfId="56" applyFont="1" applyAlignment="1" applyProtection="1">
      <alignment horizontal="center" vertical="center"/>
      <protection hidden="1"/>
    </xf>
    <xf numFmtId="0" fontId="6" fillId="0" borderId="0" xfId="56" applyFont="1" applyAlignment="1" applyProtection="1">
      <alignment vertical="center"/>
      <protection hidden="1"/>
    </xf>
    <xf numFmtId="0" fontId="33" fillId="0" borderId="0" xfId="56" applyFont="1" applyAlignment="1" applyProtection="1">
      <alignment horizontal="center" vertical="center"/>
      <protection hidden="1"/>
    </xf>
    <xf numFmtId="0" fontId="60" fillId="0" borderId="0" xfId="0" applyFont="1" applyAlignment="1" applyProtection="1">
      <alignment/>
      <protection hidden="1"/>
    </xf>
    <xf numFmtId="0" fontId="35" fillId="0" borderId="0" xfId="56" applyFont="1" applyProtection="1">
      <alignment/>
      <protection hidden="1"/>
    </xf>
    <xf numFmtId="0" fontId="6" fillId="0" borderId="0" xfId="56" applyFont="1" applyProtection="1">
      <alignment/>
      <protection hidden="1"/>
    </xf>
    <xf numFmtId="0" fontId="6" fillId="0" borderId="0" xfId="56" applyFont="1" applyFill="1" applyProtection="1">
      <alignment/>
      <protection hidden="1"/>
    </xf>
    <xf numFmtId="0" fontId="8" fillId="0" borderId="43" xfId="56" applyFont="1" applyFill="1" applyBorder="1" applyAlignment="1" applyProtection="1">
      <alignment horizontal="center"/>
      <protection hidden="1"/>
    </xf>
    <xf numFmtId="0" fontId="6" fillId="0" borderId="0" xfId="56" applyFont="1" applyFill="1" applyBorder="1" applyProtection="1">
      <alignment/>
      <protection hidden="1"/>
    </xf>
    <xf numFmtId="0" fontId="6" fillId="0" borderId="11" xfId="56" applyFont="1" applyFill="1" applyBorder="1" applyAlignment="1" applyProtection="1">
      <alignment horizontal="center"/>
      <protection hidden="1"/>
    </xf>
    <xf numFmtId="0" fontId="6" fillId="0" borderId="11" xfId="56" applyFont="1" applyFill="1" applyBorder="1" applyProtection="1">
      <alignment/>
      <protection hidden="1"/>
    </xf>
    <xf numFmtId="0" fontId="8" fillId="0" borderId="11" xfId="56" applyFont="1" applyFill="1" applyBorder="1" applyAlignment="1" applyProtection="1">
      <alignment horizontal="center"/>
      <protection hidden="1"/>
    </xf>
    <xf numFmtId="196" fontId="6" fillId="0" borderId="27" xfId="56" applyNumberFormat="1" applyFont="1" applyBorder="1" applyAlignment="1" applyProtection="1">
      <alignment horizontal="center" vertical="top"/>
      <protection hidden="1"/>
    </xf>
    <xf numFmtId="1" fontId="6" fillId="0" borderId="57" xfId="56" applyNumberFormat="1" applyFont="1" applyBorder="1" applyAlignment="1" applyProtection="1">
      <alignment horizontal="left" vertical="top"/>
      <protection hidden="1"/>
    </xf>
    <xf numFmtId="0" fontId="6" fillId="0" borderId="28" xfId="56" applyFont="1" applyBorder="1" applyAlignment="1" applyProtection="1">
      <alignment vertical="top" wrapText="1"/>
      <protection hidden="1"/>
    </xf>
    <xf numFmtId="40" fontId="6" fillId="0" borderId="29" xfId="73" applyFont="1" applyFill="1" applyBorder="1" applyAlignment="1" applyProtection="1">
      <alignment vertical="top"/>
      <protection hidden="1"/>
    </xf>
    <xf numFmtId="0" fontId="6" fillId="0" borderId="58" xfId="56" applyFont="1" applyBorder="1" applyProtection="1">
      <alignment/>
      <protection hidden="1"/>
    </xf>
    <xf numFmtId="196" fontId="6" fillId="36" borderId="21" xfId="56" applyNumberFormat="1" applyFont="1" applyFill="1" applyBorder="1" applyAlignment="1" applyProtection="1">
      <alignment horizontal="center" vertical="top"/>
      <protection hidden="1"/>
    </xf>
    <xf numFmtId="1" fontId="8" fillId="36" borderId="31" xfId="56" applyNumberFormat="1" applyFont="1" applyFill="1" applyBorder="1" applyAlignment="1" applyProtection="1">
      <alignment horizontal="left" vertical="top"/>
      <protection hidden="1"/>
    </xf>
    <xf numFmtId="40" fontId="6" fillId="36" borderId="16" xfId="73" applyFont="1" applyFill="1" applyBorder="1" applyAlignment="1" applyProtection="1">
      <alignment vertical="top"/>
      <protection hidden="1"/>
    </xf>
    <xf numFmtId="0" fontId="6" fillId="36" borderId="15" xfId="56" applyFont="1" applyFill="1" applyBorder="1" applyAlignment="1" applyProtection="1">
      <alignment vertical="top" wrapText="1"/>
      <protection hidden="1"/>
    </xf>
    <xf numFmtId="0" fontId="6" fillId="36" borderId="34" xfId="56" applyFont="1" applyFill="1" applyBorder="1" applyProtection="1">
      <alignment/>
      <protection hidden="1"/>
    </xf>
    <xf numFmtId="196" fontId="6" fillId="0" borderId="21" xfId="56" applyNumberFormat="1" applyFont="1" applyBorder="1" applyAlignment="1" applyProtection="1">
      <alignment horizontal="center" vertical="top"/>
      <protection hidden="1"/>
    </xf>
    <xf numFmtId="1" fontId="6" fillId="0" borderId="31" xfId="56" applyNumberFormat="1" applyFont="1" applyBorder="1" applyAlignment="1" applyProtection="1">
      <alignment horizontal="left" vertical="top"/>
      <protection hidden="1"/>
    </xf>
    <xf numFmtId="40" fontId="6" fillId="0" borderId="16" xfId="73" applyFont="1" applyFill="1" applyBorder="1" applyAlignment="1" applyProtection="1">
      <alignment vertical="top"/>
      <protection hidden="1"/>
    </xf>
    <xf numFmtId="10" fontId="6" fillId="0" borderId="15" xfId="61" applyNumberFormat="1" applyFont="1" applyBorder="1" applyAlignment="1" applyProtection="1">
      <alignment vertical="top" wrapText="1"/>
      <protection hidden="1"/>
    </xf>
    <xf numFmtId="10" fontId="6" fillId="0" borderId="34" xfId="61" applyNumberFormat="1" applyFont="1" applyBorder="1" applyAlignment="1" applyProtection="1">
      <alignment/>
      <protection hidden="1"/>
    </xf>
    <xf numFmtId="1" fontId="8" fillId="0" borderId="31" xfId="56" applyNumberFormat="1" applyFont="1" applyBorder="1" applyAlignment="1" applyProtection="1">
      <alignment horizontal="left" vertical="top"/>
      <protection hidden="1"/>
    </xf>
    <xf numFmtId="0" fontId="8" fillId="0" borderId="15" xfId="56" applyFont="1" applyBorder="1" applyAlignment="1" applyProtection="1">
      <alignment vertical="top" wrapText="1"/>
      <protection hidden="1"/>
    </xf>
    <xf numFmtId="40" fontId="8" fillId="0" borderId="16" xfId="73" applyFont="1" applyFill="1" applyBorder="1" applyAlignment="1" applyProtection="1">
      <alignment vertical="top"/>
      <protection hidden="1"/>
    </xf>
    <xf numFmtId="0" fontId="6" fillId="0" borderId="15" xfId="56" applyFont="1" applyBorder="1" applyAlignment="1" applyProtection="1">
      <alignment vertical="top" wrapText="1"/>
      <protection hidden="1"/>
    </xf>
    <xf numFmtId="10" fontId="8" fillId="0" borderId="16" xfId="61" applyNumberFormat="1" applyFont="1" applyFill="1" applyBorder="1" applyAlignment="1" applyProtection="1">
      <alignment vertical="top"/>
      <protection hidden="1"/>
    </xf>
    <xf numFmtId="0" fontId="6" fillId="0" borderId="34" xfId="56" applyFont="1" applyBorder="1" applyProtection="1">
      <alignment/>
      <protection hidden="1"/>
    </xf>
    <xf numFmtId="10" fontId="6" fillId="36" borderId="34" xfId="61" applyNumberFormat="1" applyFont="1" applyFill="1" applyBorder="1" applyAlignment="1" applyProtection="1">
      <alignment/>
      <protection hidden="1"/>
    </xf>
    <xf numFmtId="1" fontId="6" fillId="0" borderId="31" xfId="56" applyNumberFormat="1" applyFont="1" applyBorder="1" applyAlignment="1" applyProtection="1">
      <alignment horizontal="left" vertical="top" wrapText="1"/>
      <protection hidden="1"/>
    </xf>
    <xf numFmtId="10" fontId="6" fillId="0" borderId="0" xfId="56" applyNumberFormat="1" applyFont="1" applyProtection="1">
      <alignment/>
      <protection hidden="1"/>
    </xf>
    <xf numFmtId="4" fontId="8" fillId="0" borderId="15" xfId="56" applyNumberFormat="1" applyFont="1" applyBorder="1" applyAlignment="1" applyProtection="1">
      <alignment vertical="top" wrapText="1"/>
      <protection hidden="1"/>
    </xf>
    <xf numFmtId="0" fontId="6" fillId="0" borderId="21" xfId="56" applyFont="1" applyBorder="1" applyAlignment="1" applyProtection="1">
      <alignment vertical="top"/>
      <protection hidden="1"/>
    </xf>
    <xf numFmtId="1" fontId="6" fillId="0" borderId="17" xfId="56" applyNumberFormat="1" applyFont="1" applyBorder="1" applyAlignment="1" applyProtection="1">
      <alignment horizontal="left" vertical="top"/>
      <protection hidden="1"/>
    </xf>
    <xf numFmtId="40" fontId="8" fillId="35" borderId="16" xfId="73" applyFont="1" applyFill="1" applyBorder="1" applyAlignment="1" applyProtection="1">
      <alignment vertical="top"/>
      <protection hidden="1"/>
    </xf>
    <xf numFmtId="0" fontId="6" fillId="0" borderId="40" xfId="56" applyFont="1" applyBorder="1" applyAlignment="1" applyProtection="1">
      <alignment vertical="top"/>
      <protection hidden="1"/>
    </xf>
    <xf numFmtId="4" fontId="6" fillId="0" borderId="14" xfId="56" applyNumberFormat="1" applyFont="1" applyBorder="1" applyAlignment="1" applyProtection="1">
      <alignment vertical="top" wrapText="1"/>
      <protection hidden="1"/>
    </xf>
    <xf numFmtId="40" fontId="6" fillId="35" borderId="16" xfId="73" applyFont="1" applyFill="1" applyBorder="1" applyAlignment="1" applyProtection="1">
      <alignment vertical="top"/>
      <protection hidden="1"/>
    </xf>
    <xf numFmtId="0" fontId="6" fillId="0" borderId="22" xfId="56" applyFont="1" applyBorder="1" applyProtection="1">
      <alignment/>
      <protection hidden="1"/>
    </xf>
    <xf numFmtId="1" fontId="6" fillId="0" borderId="23" xfId="56" applyNumberFormat="1" applyFont="1" applyBorder="1" applyProtection="1">
      <alignment/>
      <protection hidden="1"/>
    </xf>
    <xf numFmtId="0" fontId="6" fillId="0" borderId="24" xfId="56" applyFont="1" applyBorder="1" applyProtection="1">
      <alignment/>
      <protection hidden="1"/>
    </xf>
    <xf numFmtId="0" fontId="6" fillId="0" borderId="16" xfId="56" applyFont="1" applyFill="1" applyBorder="1" applyProtection="1">
      <alignment/>
      <protection hidden="1"/>
    </xf>
    <xf numFmtId="0" fontId="6" fillId="0" borderId="42" xfId="56" applyFont="1" applyBorder="1" applyAlignment="1" applyProtection="1">
      <alignment vertical="top" wrapText="1"/>
      <protection hidden="1"/>
    </xf>
    <xf numFmtId="40" fontId="6" fillId="0" borderId="20" xfId="73" applyFont="1" applyFill="1" applyBorder="1" applyAlignment="1" applyProtection="1">
      <alignment vertical="top"/>
      <protection hidden="1"/>
    </xf>
    <xf numFmtId="0" fontId="6" fillId="0" borderId="59" xfId="56" applyFont="1" applyBorder="1" applyProtection="1">
      <alignment/>
      <protection hidden="1"/>
    </xf>
    <xf numFmtId="0" fontId="6" fillId="37" borderId="18" xfId="56" applyFont="1" applyFill="1" applyBorder="1" applyProtection="1">
      <alignment/>
      <protection hidden="1"/>
    </xf>
    <xf numFmtId="0" fontId="6" fillId="37" borderId="19" xfId="56" applyFont="1" applyFill="1" applyBorder="1" applyProtection="1">
      <alignment/>
      <protection hidden="1"/>
    </xf>
    <xf numFmtId="0" fontId="8" fillId="37" borderId="56" xfId="56" applyFont="1" applyFill="1" applyBorder="1" applyAlignment="1" applyProtection="1">
      <alignment horizontal="center"/>
      <protection hidden="1"/>
    </xf>
    <xf numFmtId="40" fontId="8" fillId="37" borderId="12" xfId="56" applyNumberFormat="1" applyFont="1" applyFill="1" applyBorder="1" applyProtection="1">
      <alignment/>
      <protection hidden="1"/>
    </xf>
    <xf numFmtId="10" fontId="8" fillId="37" borderId="12" xfId="61" applyNumberFormat="1" applyFont="1" applyFill="1" applyBorder="1" applyAlignment="1" applyProtection="1">
      <alignment vertical="top" wrapText="1"/>
      <protection hidden="1"/>
    </xf>
    <xf numFmtId="10" fontId="8" fillId="37" borderId="12" xfId="61" applyNumberFormat="1" applyFont="1" applyFill="1" applyBorder="1" applyAlignment="1" applyProtection="1">
      <alignment vertical="top"/>
      <protection hidden="1"/>
    </xf>
    <xf numFmtId="0" fontId="6" fillId="37" borderId="11" xfId="56" applyFont="1" applyFill="1" applyBorder="1" applyProtection="1">
      <alignment/>
      <protection hidden="1"/>
    </xf>
    <xf numFmtId="0" fontId="8" fillId="0" borderId="0" xfId="56" applyFont="1" applyProtection="1">
      <alignment/>
      <protection hidden="1"/>
    </xf>
    <xf numFmtId="1" fontId="8" fillId="0" borderId="27" xfId="56" applyNumberFormat="1" applyFont="1" applyBorder="1" applyProtection="1">
      <alignment/>
      <protection hidden="1"/>
    </xf>
    <xf numFmtId="40" fontId="8" fillId="0" borderId="28" xfId="56" applyNumberFormat="1" applyFont="1" applyFill="1" applyBorder="1" applyProtection="1">
      <alignment/>
      <protection hidden="1"/>
    </xf>
    <xf numFmtId="10" fontId="8" fillId="0" borderId="29" xfId="61" applyNumberFormat="1" applyFont="1" applyBorder="1" applyAlignment="1" applyProtection="1">
      <alignment/>
      <protection hidden="1"/>
    </xf>
    <xf numFmtId="1" fontId="8" fillId="0" borderId="21" xfId="56" applyNumberFormat="1" applyFont="1" applyBorder="1" applyProtection="1">
      <alignment/>
      <protection hidden="1"/>
    </xf>
    <xf numFmtId="40" fontId="8" fillId="0" borderId="15" xfId="56" applyNumberFormat="1" applyFont="1" applyFill="1" applyBorder="1" applyProtection="1">
      <alignment/>
      <protection hidden="1"/>
    </xf>
    <xf numFmtId="10" fontId="8" fillId="0" borderId="16" xfId="61" applyNumberFormat="1" applyFont="1" applyBorder="1" applyAlignment="1" applyProtection="1">
      <alignment/>
      <protection hidden="1"/>
    </xf>
    <xf numFmtId="4" fontId="8" fillId="0" borderId="21" xfId="56" applyNumberFormat="1" applyFont="1" applyBorder="1" applyProtection="1">
      <alignment/>
      <protection hidden="1"/>
    </xf>
    <xf numFmtId="1" fontId="8" fillId="0" borderId="40" xfId="56" applyNumberFormat="1" applyFont="1" applyBorder="1" applyProtection="1">
      <alignment/>
      <protection hidden="1"/>
    </xf>
    <xf numFmtId="40" fontId="8" fillId="0" borderId="42" xfId="56" applyNumberFormat="1" applyFont="1" applyFill="1" applyBorder="1" applyProtection="1">
      <alignment/>
      <protection hidden="1"/>
    </xf>
    <xf numFmtId="0" fontId="8" fillId="37" borderId="22" xfId="56" applyFont="1" applyFill="1" applyBorder="1" applyProtection="1">
      <alignment/>
      <protection hidden="1"/>
    </xf>
    <xf numFmtId="40" fontId="8" fillId="37" borderId="24" xfId="56" applyNumberFormat="1" applyFont="1" applyFill="1" applyBorder="1" applyProtection="1">
      <alignment/>
      <protection hidden="1"/>
    </xf>
    <xf numFmtId="10" fontId="8" fillId="37" borderId="25" xfId="61" applyNumberFormat="1" applyFont="1" applyFill="1" applyBorder="1" applyAlignment="1" applyProtection="1">
      <alignment/>
      <protection hidden="1"/>
    </xf>
    <xf numFmtId="0" fontId="33" fillId="0" borderId="0" xfId="56" applyFont="1" applyFill="1" applyAlignment="1" applyProtection="1">
      <alignment horizontal="left" vertical="center"/>
      <protection hidden="1"/>
    </xf>
    <xf numFmtId="0" fontId="6" fillId="0" borderId="0" xfId="58" applyFont="1" applyFill="1" applyProtection="1">
      <alignment/>
      <protection hidden="1"/>
    </xf>
    <xf numFmtId="177" fontId="6" fillId="0" borderId="0" xfId="64" applyFont="1" applyFill="1" applyAlignment="1" applyProtection="1">
      <alignment/>
      <protection hidden="1"/>
    </xf>
    <xf numFmtId="0" fontId="36" fillId="0" borderId="0" xfId="58" applyFont="1" applyFill="1" applyAlignment="1" applyProtection="1">
      <alignment horizontal="center"/>
      <protection hidden="1"/>
    </xf>
    <xf numFmtId="0" fontId="36" fillId="0" borderId="0" xfId="58" applyFont="1" applyFill="1" applyProtection="1">
      <alignment/>
      <protection hidden="1"/>
    </xf>
    <xf numFmtId="0" fontId="6" fillId="0" borderId="0" xfId="58" applyFont="1" applyFill="1" applyAlignment="1" applyProtection="1">
      <alignment horizontal="left"/>
      <protection hidden="1"/>
    </xf>
    <xf numFmtId="0" fontId="61" fillId="0" borderId="0" xfId="0" applyFont="1" applyFill="1" applyAlignment="1" applyProtection="1">
      <alignment horizontal="center"/>
      <protection hidden="1"/>
    </xf>
    <xf numFmtId="0" fontId="61" fillId="0" borderId="0" xfId="0" applyFont="1" applyFill="1" applyAlignment="1" applyProtection="1">
      <alignment/>
      <protection hidden="1"/>
    </xf>
    <xf numFmtId="0" fontId="60" fillId="0" borderId="0" xfId="0" applyFont="1" applyFill="1" applyAlignment="1" applyProtection="1">
      <alignment horizontal="left"/>
      <protection hidden="1"/>
    </xf>
    <xf numFmtId="0" fontId="60" fillId="0" borderId="0" xfId="0" applyFont="1" applyFill="1" applyAlignment="1" applyProtection="1">
      <alignment/>
      <protection hidden="1"/>
    </xf>
    <xf numFmtId="0" fontId="36" fillId="39" borderId="0" xfId="58" applyFont="1" applyFill="1" applyAlignment="1" applyProtection="1">
      <alignment horizontal="center"/>
      <protection hidden="1"/>
    </xf>
    <xf numFmtId="0" fontId="6" fillId="39" borderId="0" xfId="58" applyFont="1" applyFill="1" applyAlignment="1" applyProtection="1">
      <alignment horizontal="left"/>
      <protection hidden="1"/>
    </xf>
    <xf numFmtId="0" fontId="6" fillId="39" borderId="0" xfId="58" applyFont="1" applyFill="1" applyAlignment="1" applyProtection="1">
      <alignment horizontal="center"/>
      <protection hidden="1"/>
    </xf>
    <xf numFmtId="177" fontId="8" fillId="36" borderId="60" xfId="64" applyFont="1" applyFill="1" applyBorder="1" applyAlignment="1" applyProtection="1">
      <alignment horizontal="center" vertical="center"/>
      <protection hidden="1"/>
    </xf>
    <xf numFmtId="177" fontId="8" fillId="39" borderId="61" xfId="64" applyFont="1" applyFill="1" applyBorder="1" applyAlignment="1" applyProtection="1">
      <alignment horizontal="center" vertical="center"/>
      <protection hidden="1"/>
    </xf>
    <xf numFmtId="177" fontId="8" fillId="36" borderId="61" xfId="64" applyFont="1" applyFill="1" applyBorder="1" applyAlignment="1" applyProtection="1">
      <alignment horizontal="center" vertical="center"/>
      <protection hidden="1"/>
    </xf>
    <xf numFmtId="1" fontId="35" fillId="36" borderId="39" xfId="58" applyNumberFormat="1" applyFont="1" applyFill="1" applyBorder="1" applyAlignment="1" applyProtection="1">
      <alignment horizontal="center" vertical="center"/>
      <protection hidden="1"/>
    </xf>
    <xf numFmtId="39" fontId="36" fillId="36" borderId="51" xfId="64" applyNumberFormat="1" applyFont="1" applyFill="1" applyBorder="1" applyAlignment="1" applyProtection="1">
      <alignment horizontal="center" vertical="center"/>
      <protection hidden="1"/>
    </xf>
    <xf numFmtId="39" fontId="36" fillId="36" borderId="62" xfId="64" applyNumberFormat="1" applyFont="1" applyFill="1" applyBorder="1" applyAlignment="1" applyProtection="1">
      <alignment horizontal="center" vertical="center"/>
      <protection hidden="1"/>
    </xf>
    <xf numFmtId="0" fontId="36" fillId="36" borderId="0" xfId="58" applyFont="1" applyFill="1" applyAlignment="1" applyProtection="1">
      <alignment horizontal="center"/>
      <protection hidden="1"/>
    </xf>
    <xf numFmtId="0" fontId="36" fillId="36" borderId="0" xfId="58" applyFont="1" applyFill="1" applyAlignment="1" applyProtection="1">
      <alignment vertical="center"/>
      <protection hidden="1"/>
    </xf>
    <xf numFmtId="0" fontId="6" fillId="36" borderId="0" xfId="58" applyFont="1" applyFill="1" applyAlignment="1" applyProtection="1">
      <alignment horizontal="left" vertical="center"/>
      <protection hidden="1"/>
    </xf>
    <xf numFmtId="0" fontId="6" fillId="36" borderId="0" xfId="58" applyFont="1" applyFill="1" applyAlignment="1" applyProtection="1">
      <alignment vertical="center"/>
      <protection hidden="1"/>
    </xf>
    <xf numFmtId="0" fontId="35" fillId="39" borderId="40" xfId="58" applyFont="1" applyFill="1" applyBorder="1" applyAlignment="1" applyProtection="1">
      <alignment horizontal="center" vertical="center"/>
      <protection hidden="1"/>
    </xf>
    <xf numFmtId="39" fontId="36" fillId="39" borderId="20" xfId="64" applyNumberFormat="1" applyFont="1" applyFill="1" applyBorder="1" applyAlignment="1" applyProtection="1">
      <alignment horizontal="center" vertical="center"/>
      <protection hidden="1"/>
    </xf>
    <xf numFmtId="39" fontId="36" fillId="40" borderId="34" xfId="64" applyNumberFormat="1" applyFont="1" applyFill="1" applyBorder="1" applyAlignment="1" applyProtection="1">
      <alignment horizontal="center" vertical="center"/>
      <protection hidden="1"/>
    </xf>
    <xf numFmtId="39" fontId="36" fillId="0" borderId="34" xfId="64" applyNumberFormat="1" applyFont="1" applyFill="1" applyBorder="1" applyAlignment="1" applyProtection="1">
      <alignment horizontal="center" vertical="center"/>
      <protection hidden="1"/>
    </xf>
    <xf numFmtId="0" fontId="36" fillId="0" borderId="0" xfId="58" applyFont="1" applyAlignment="1" applyProtection="1">
      <alignment horizontal="center"/>
      <protection hidden="1"/>
    </xf>
    <xf numFmtId="0" fontId="36" fillId="0" borderId="0" xfId="58" applyFont="1" applyAlignment="1" applyProtection="1">
      <alignment vertical="center"/>
      <protection hidden="1"/>
    </xf>
    <xf numFmtId="0" fontId="6" fillId="0" borderId="0" xfId="58" applyFont="1" applyAlignment="1" applyProtection="1">
      <alignment horizontal="left" vertical="center"/>
      <protection hidden="1"/>
    </xf>
    <xf numFmtId="0" fontId="6" fillId="0" borderId="0" xfId="58" applyFont="1" applyAlignment="1" applyProtection="1">
      <alignment vertical="center"/>
      <protection hidden="1"/>
    </xf>
    <xf numFmtId="1" fontId="36" fillId="39" borderId="63" xfId="58" applyNumberFormat="1" applyFont="1" applyFill="1" applyBorder="1" applyAlignment="1" applyProtection="1">
      <alignment horizontal="center" vertical="center"/>
      <protection hidden="1"/>
    </xf>
    <xf numFmtId="39" fontId="35" fillId="39" borderId="64" xfId="64" applyNumberFormat="1" applyFont="1" applyFill="1" applyBorder="1" applyAlignment="1" applyProtection="1">
      <alignment horizontal="center" vertical="center"/>
      <protection hidden="1"/>
    </xf>
    <xf numFmtId="39" fontId="36" fillId="36" borderId="59" xfId="64" applyNumberFormat="1" applyFont="1" applyFill="1" applyBorder="1" applyAlignment="1" applyProtection="1">
      <alignment horizontal="center" vertical="center"/>
      <protection hidden="1"/>
    </xf>
    <xf numFmtId="39" fontId="36" fillId="0" borderId="59" xfId="64" applyNumberFormat="1" applyFont="1" applyFill="1" applyBorder="1" applyAlignment="1" applyProtection="1">
      <alignment horizontal="center" vertical="center"/>
      <protection hidden="1"/>
    </xf>
    <xf numFmtId="0" fontId="36" fillId="0" borderId="65" xfId="56" applyFont="1" applyBorder="1" applyAlignment="1" applyProtection="1">
      <alignment horizontal="center"/>
      <protection hidden="1"/>
    </xf>
    <xf numFmtId="224" fontId="36" fillId="0" borderId="65" xfId="58" applyNumberFormat="1" applyFont="1" applyBorder="1" applyAlignment="1" applyProtection="1">
      <alignment vertical="center"/>
      <protection hidden="1"/>
    </xf>
    <xf numFmtId="224" fontId="6" fillId="0" borderId="65" xfId="58" applyNumberFormat="1" applyFont="1" applyBorder="1" applyAlignment="1" applyProtection="1">
      <alignment horizontal="left" vertical="center"/>
      <protection hidden="1"/>
    </xf>
    <xf numFmtId="0" fontId="6" fillId="0" borderId="65" xfId="58" applyFont="1" applyBorder="1" applyAlignment="1" applyProtection="1">
      <alignment vertical="center"/>
      <protection hidden="1"/>
    </xf>
    <xf numFmtId="0" fontId="36" fillId="39" borderId="39" xfId="58" applyFont="1" applyFill="1" applyBorder="1" applyAlignment="1" applyProtection="1">
      <alignment horizontal="center" vertical="center"/>
      <protection hidden="1"/>
    </xf>
    <xf numFmtId="39" fontId="36" fillId="39" borderId="51" xfId="64" applyNumberFormat="1" applyFont="1" applyFill="1" applyBorder="1" applyAlignment="1" applyProtection="1">
      <alignment horizontal="center" vertical="center"/>
      <protection hidden="1"/>
    </xf>
    <xf numFmtId="39" fontId="36" fillId="40" borderId="66" xfId="64" applyNumberFormat="1" applyFont="1" applyFill="1" applyBorder="1" applyAlignment="1" applyProtection="1">
      <alignment horizontal="center" vertical="center"/>
      <protection hidden="1"/>
    </xf>
    <xf numFmtId="39" fontId="36" fillId="0" borderId="66" xfId="64" applyNumberFormat="1" applyFont="1" applyFill="1" applyBorder="1" applyAlignment="1" applyProtection="1">
      <alignment horizontal="center" vertical="center"/>
      <protection hidden="1"/>
    </xf>
    <xf numFmtId="0" fontId="36" fillId="0" borderId="0" xfId="56" applyFont="1" applyAlignment="1" applyProtection="1">
      <alignment horizontal="center"/>
      <protection hidden="1"/>
    </xf>
    <xf numFmtId="39" fontId="36" fillId="39" borderId="59" xfId="64" applyNumberFormat="1" applyFont="1" applyFill="1" applyBorder="1" applyAlignment="1" applyProtection="1">
      <alignment horizontal="center" vertical="center"/>
      <protection hidden="1"/>
    </xf>
    <xf numFmtId="39" fontId="35" fillId="39" borderId="51" xfId="64" applyNumberFormat="1" applyFont="1" applyFill="1" applyBorder="1" applyAlignment="1" applyProtection="1">
      <alignment horizontal="center" vertical="center"/>
      <protection hidden="1"/>
    </xf>
    <xf numFmtId="39" fontId="36" fillId="35" borderId="66" xfId="64" applyNumberFormat="1" applyFont="1" applyFill="1" applyBorder="1" applyAlignment="1" applyProtection="1">
      <alignment horizontal="center" vertical="center"/>
      <protection hidden="1"/>
    </xf>
    <xf numFmtId="1" fontId="35" fillId="36" borderId="67" xfId="58" applyNumberFormat="1" applyFont="1" applyFill="1" applyBorder="1" applyAlignment="1" applyProtection="1">
      <alignment horizontal="center" vertical="center"/>
      <protection hidden="1"/>
    </xf>
    <xf numFmtId="39" fontId="35" fillId="36" borderId="68" xfId="64" applyNumberFormat="1" applyFont="1" applyFill="1" applyBorder="1" applyAlignment="1" applyProtection="1">
      <alignment horizontal="center" vertical="center"/>
      <protection hidden="1"/>
    </xf>
    <xf numFmtId="39" fontId="36" fillId="36" borderId="12" xfId="64" applyNumberFormat="1" applyFont="1" applyFill="1" applyBorder="1" applyAlignment="1" applyProtection="1">
      <alignment horizontal="center" vertical="center"/>
      <protection hidden="1"/>
    </xf>
    <xf numFmtId="0" fontId="36" fillId="36" borderId="19" xfId="56" applyFont="1" applyFill="1" applyBorder="1" applyAlignment="1" applyProtection="1">
      <alignment horizontal="center"/>
      <protection hidden="1"/>
    </xf>
    <xf numFmtId="0" fontId="36" fillId="36" borderId="19" xfId="58" applyFont="1" applyFill="1" applyBorder="1" applyAlignment="1" applyProtection="1">
      <alignment vertical="center"/>
      <protection hidden="1"/>
    </xf>
    <xf numFmtId="0" fontId="6" fillId="36" borderId="19" xfId="58" applyFont="1" applyFill="1" applyBorder="1" applyAlignment="1" applyProtection="1">
      <alignment horizontal="left" vertical="center"/>
      <protection hidden="1"/>
    </xf>
    <xf numFmtId="0" fontId="6" fillId="36" borderId="19" xfId="58" applyFont="1" applyFill="1" applyBorder="1" applyAlignment="1" applyProtection="1">
      <alignment vertical="center"/>
      <protection hidden="1"/>
    </xf>
    <xf numFmtId="0" fontId="35" fillId="39" borderId="39" xfId="58" applyFont="1" applyFill="1" applyBorder="1" applyAlignment="1" applyProtection="1">
      <alignment horizontal="center" vertical="center"/>
      <protection hidden="1"/>
    </xf>
    <xf numFmtId="0" fontId="36" fillId="0" borderId="0" xfId="58" applyFont="1" applyFill="1" applyAlignment="1" applyProtection="1">
      <alignment vertical="center"/>
      <protection hidden="1"/>
    </xf>
    <xf numFmtId="0" fontId="6" fillId="0" borderId="0" xfId="58" applyFont="1" applyFill="1" applyAlignment="1" applyProtection="1">
      <alignment horizontal="left" vertical="center"/>
      <protection hidden="1"/>
    </xf>
    <xf numFmtId="0" fontId="6" fillId="0" borderId="0" xfId="58" applyFont="1" applyFill="1" applyAlignment="1" applyProtection="1">
      <alignment vertical="center"/>
      <protection hidden="1"/>
    </xf>
    <xf numFmtId="39" fontId="36" fillId="35" borderId="59" xfId="64" applyNumberFormat="1" applyFont="1" applyFill="1" applyBorder="1" applyAlignment="1" applyProtection="1">
      <alignment horizontal="center" vertical="center"/>
      <protection hidden="1"/>
    </xf>
    <xf numFmtId="0" fontId="6" fillId="0" borderId="65" xfId="58" applyFont="1" applyFill="1" applyBorder="1" applyAlignment="1" applyProtection="1">
      <alignment vertical="center"/>
      <protection hidden="1"/>
    </xf>
    <xf numFmtId="1" fontId="35" fillId="36" borderId="63" xfId="58" applyNumberFormat="1" applyFont="1" applyFill="1" applyBorder="1" applyAlignment="1" applyProtection="1">
      <alignment horizontal="center" vertical="center"/>
      <protection hidden="1"/>
    </xf>
    <xf numFmtId="39" fontId="35" fillId="36" borderId="64" xfId="64" applyNumberFormat="1" applyFont="1" applyFill="1" applyBorder="1" applyAlignment="1" applyProtection="1">
      <alignment horizontal="center" vertical="center"/>
      <protection hidden="1"/>
    </xf>
    <xf numFmtId="39" fontId="36" fillId="36" borderId="11" xfId="64" applyNumberFormat="1" applyFont="1" applyFill="1" applyBorder="1" applyAlignment="1" applyProtection="1">
      <alignment horizontal="center" vertical="center"/>
      <protection hidden="1"/>
    </xf>
    <xf numFmtId="0" fontId="36" fillId="36" borderId="65" xfId="56" applyFont="1" applyFill="1" applyBorder="1" applyAlignment="1" applyProtection="1">
      <alignment horizontal="center"/>
      <protection hidden="1"/>
    </xf>
    <xf numFmtId="0" fontId="36" fillId="36" borderId="65" xfId="58" applyFont="1" applyFill="1" applyBorder="1" applyAlignment="1" applyProtection="1">
      <alignment vertical="center"/>
      <protection hidden="1"/>
    </xf>
    <xf numFmtId="0" fontId="6" fillId="36" borderId="65" xfId="58" applyFont="1" applyFill="1" applyBorder="1" applyAlignment="1" applyProtection="1">
      <alignment horizontal="left" vertical="center"/>
      <protection hidden="1"/>
    </xf>
    <xf numFmtId="0" fontId="6" fillId="36" borderId="65" xfId="58" applyFont="1" applyFill="1" applyBorder="1" applyAlignment="1" applyProtection="1">
      <alignment vertical="center"/>
      <protection hidden="1"/>
    </xf>
    <xf numFmtId="4" fontId="36" fillId="39" borderId="63" xfId="58" applyNumberFormat="1" applyFont="1" applyFill="1" applyBorder="1" applyAlignment="1" applyProtection="1">
      <alignment horizontal="center" vertical="center"/>
      <protection hidden="1"/>
    </xf>
    <xf numFmtId="0" fontId="36" fillId="35" borderId="69" xfId="58" applyFont="1" applyFill="1" applyBorder="1" applyAlignment="1" applyProtection="1">
      <alignment horizontal="left" vertical="center" wrapText="1"/>
      <protection hidden="1"/>
    </xf>
    <xf numFmtId="0" fontId="36" fillId="35" borderId="36" xfId="58" applyFont="1" applyFill="1" applyBorder="1" applyAlignment="1" applyProtection="1">
      <alignment horizontal="left" vertical="center" wrapText="1"/>
      <protection hidden="1"/>
    </xf>
    <xf numFmtId="39" fontId="35" fillId="39" borderId="69" xfId="64" applyNumberFormat="1" applyFont="1" applyFill="1" applyBorder="1" applyAlignment="1" applyProtection="1">
      <alignment horizontal="center" vertical="center"/>
      <protection hidden="1"/>
    </xf>
    <xf numFmtId="39" fontId="36" fillId="0" borderId="65" xfId="64" applyNumberFormat="1" applyFont="1" applyFill="1" applyBorder="1" applyAlignment="1" applyProtection="1">
      <alignment horizontal="center" vertical="center"/>
      <protection hidden="1"/>
    </xf>
    <xf numFmtId="39" fontId="36" fillId="0" borderId="70" xfId="64" applyNumberFormat="1" applyFont="1" applyFill="1" applyBorder="1" applyAlignment="1" applyProtection="1">
      <alignment horizontal="center" vertical="center"/>
      <protection hidden="1"/>
    </xf>
    <xf numFmtId="0" fontId="36" fillId="0" borderId="0" xfId="56" applyFont="1" applyBorder="1" applyAlignment="1" applyProtection="1">
      <alignment horizontal="center"/>
      <protection hidden="1"/>
    </xf>
    <xf numFmtId="224" fontId="36" fillId="0" borderId="0" xfId="58" applyNumberFormat="1" applyFont="1" applyBorder="1" applyAlignment="1" applyProtection="1">
      <alignment vertical="center"/>
      <protection hidden="1"/>
    </xf>
    <xf numFmtId="0" fontId="6" fillId="0" borderId="0" xfId="58" applyFont="1" applyFill="1" applyBorder="1" applyAlignment="1" applyProtection="1">
      <alignment horizontal="left" vertical="center"/>
      <protection hidden="1"/>
    </xf>
    <xf numFmtId="0" fontId="6" fillId="0" borderId="0" xfId="58" applyFont="1" applyFill="1" applyBorder="1" applyAlignment="1" applyProtection="1">
      <alignment vertical="center"/>
      <protection hidden="1"/>
    </xf>
    <xf numFmtId="0" fontId="35" fillId="0" borderId="39" xfId="58" applyFont="1" applyFill="1" applyBorder="1" applyAlignment="1" applyProtection="1">
      <alignment horizontal="center" vertical="center"/>
      <protection hidden="1"/>
    </xf>
    <xf numFmtId="0" fontId="35" fillId="39" borderId="69" xfId="58" applyFont="1" applyFill="1" applyBorder="1" applyAlignment="1" applyProtection="1">
      <alignment vertical="center"/>
      <protection hidden="1"/>
    </xf>
    <xf numFmtId="0" fontId="36" fillId="39" borderId="36" xfId="58" applyFont="1" applyFill="1" applyBorder="1" applyAlignment="1" applyProtection="1">
      <alignment vertical="center"/>
      <protection hidden="1"/>
    </xf>
    <xf numFmtId="39" fontId="36" fillId="0" borderId="69" xfId="64" applyNumberFormat="1" applyFont="1" applyFill="1" applyBorder="1" applyAlignment="1" applyProtection="1">
      <alignment horizontal="center" vertical="center"/>
      <protection hidden="1"/>
    </xf>
    <xf numFmtId="177" fontId="8" fillId="0" borderId="71" xfId="64" applyFont="1" applyBorder="1" applyAlignment="1" applyProtection="1">
      <alignment horizontal="center" vertical="center"/>
      <protection hidden="1"/>
    </xf>
    <xf numFmtId="39" fontId="8" fillId="0" borderId="71" xfId="64" applyNumberFormat="1" applyFont="1" applyBorder="1" applyAlignment="1" applyProtection="1">
      <alignment horizontal="center" vertical="center"/>
      <protection hidden="1"/>
    </xf>
    <xf numFmtId="177" fontId="8" fillId="0" borderId="72" xfId="64" applyFont="1" applyBorder="1" applyAlignment="1" applyProtection="1">
      <alignment horizontal="center" vertical="center"/>
      <protection hidden="1"/>
    </xf>
    <xf numFmtId="9" fontId="8" fillId="0" borderId="73" xfId="61" applyFont="1" applyBorder="1" applyAlignment="1" applyProtection="1">
      <alignment horizontal="center" vertical="center"/>
      <protection hidden="1"/>
    </xf>
    <xf numFmtId="0" fontId="36" fillId="35" borderId="0" xfId="53" applyFont="1" applyFill="1" applyBorder="1" applyAlignment="1" applyProtection="1">
      <alignment horizontal="right" vertical="top" wrapText="1"/>
      <protection hidden="1"/>
    </xf>
    <xf numFmtId="0" fontId="6" fillId="0" borderId="0" xfId="58" applyFont="1" applyProtection="1">
      <alignment/>
      <protection hidden="1"/>
    </xf>
    <xf numFmtId="177" fontId="6" fillId="0" borderId="0" xfId="64" applyFont="1" applyAlignment="1" applyProtection="1">
      <alignment/>
      <protection hidden="1"/>
    </xf>
    <xf numFmtId="177" fontId="6" fillId="36" borderId="0" xfId="64" applyFont="1" applyFill="1" applyAlignment="1" applyProtection="1">
      <alignment/>
      <protection hidden="1"/>
    </xf>
    <xf numFmtId="0" fontId="36" fillId="0" borderId="0" xfId="58" applyFont="1" applyProtection="1">
      <alignment/>
      <protection hidden="1"/>
    </xf>
    <xf numFmtId="0" fontId="6" fillId="0" borderId="0" xfId="58" applyFont="1" applyAlignment="1" applyProtection="1">
      <alignment horizontal="left"/>
      <protection hidden="1"/>
    </xf>
    <xf numFmtId="10" fontId="36" fillId="0" borderId="0" xfId="58" applyNumberFormat="1" applyFont="1" applyAlignment="1" applyProtection="1">
      <alignment horizontal="left" vertical="center"/>
      <protection hidden="1"/>
    </xf>
    <xf numFmtId="10" fontId="36" fillId="0" borderId="0" xfId="58" applyNumberFormat="1" applyFont="1" applyAlignment="1" applyProtection="1">
      <alignment vertical="center"/>
      <protection hidden="1"/>
    </xf>
    <xf numFmtId="4" fontId="6" fillId="0" borderId="15" xfId="0" applyNumberFormat="1" applyFont="1" applyFill="1" applyBorder="1" applyAlignment="1" applyProtection="1">
      <alignment vertical="top"/>
      <protection/>
    </xf>
    <xf numFmtId="4" fontId="6" fillId="0" borderId="15" xfId="0" applyNumberFormat="1" applyFont="1" applyBorder="1" applyAlignment="1" applyProtection="1">
      <alignment/>
      <protection/>
    </xf>
    <xf numFmtId="0" fontId="33" fillId="0" borderId="0" xfId="0" applyFont="1" applyFill="1" applyBorder="1" applyAlignment="1" applyProtection="1">
      <alignment horizontal="center" vertical="center" wrapText="1"/>
      <protection hidden="1"/>
    </xf>
    <xf numFmtId="197" fontId="33" fillId="0" borderId="0" xfId="0" applyNumberFormat="1" applyFont="1" applyBorder="1" applyAlignment="1" applyProtection="1">
      <alignment horizontal="right" vertical="center" wrapText="1"/>
      <protection hidden="1"/>
    </xf>
    <xf numFmtId="0" fontId="8" fillId="0" borderId="0" xfId="0" applyFont="1" applyFill="1" applyBorder="1" applyAlignment="1" applyProtection="1">
      <alignment horizontal="left" vertical="center" wrapText="1"/>
      <protection hidden="1"/>
    </xf>
    <xf numFmtId="197" fontId="38" fillId="37" borderId="18" xfId="0" applyNumberFormat="1" applyFont="1" applyFill="1" applyBorder="1" applyAlignment="1" applyProtection="1">
      <alignment horizontal="right" vertical="center" wrapText="1"/>
      <protection hidden="1"/>
    </xf>
    <xf numFmtId="197" fontId="38" fillId="37" borderId="19" xfId="0" applyNumberFormat="1" applyFont="1" applyFill="1" applyBorder="1" applyAlignment="1" applyProtection="1">
      <alignment horizontal="right" vertical="center" wrapText="1"/>
      <protection hidden="1"/>
    </xf>
    <xf numFmtId="0" fontId="8" fillId="33" borderId="43"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4" fontId="8" fillId="33" borderId="18" xfId="0" applyNumberFormat="1" applyFont="1" applyFill="1" applyBorder="1" applyAlignment="1" applyProtection="1">
      <alignment horizontal="center" vertical="center" wrapText="1"/>
      <protection hidden="1"/>
    </xf>
    <xf numFmtId="4" fontId="8" fillId="33" borderId="56" xfId="0" applyNumberFormat="1" applyFont="1" applyFill="1" applyBorder="1" applyAlignment="1" applyProtection="1">
      <alignment horizontal="center" vertical="center" wrapText="1"/>
      <protection hidden="1"/>
    </xf>
    <xf numFmtId="0" fontId="8" fillId="33" borderId="43" xfId="0" applyFont="1" applyFill="1" applyBorder="1" applyAlignment="1" applyProtection="1">
      <alignment horizontal="left" vertical="center" wrapText="1"/>
      <protection hidden="1"/>
    </xf>
    <xf numFmtId="0" fontId="8" fillId="33" borderId="11" xfId="0" applyFont="1" applyFill="1" applyBorder="1" applyAlignment="1" applyProtection="1">
      <alignment horizontal="left" vertical="center" wrapText="1"/>
      <protection hidden="1"/>
    </xf>
    <xf numFmtId="0" fontId="28" fillId="0" borderId="18" xfId="0" applyFont="1" applyFill="1" applyBorder="1" applyAlignment="1" applyProtection="1">
      <alignment horizontal="center" vertical="center" wrapText="1"/>
      <protection locked="0"/>
    </xf>
    <xf numFmtId="0" fontId="28" fillId="0" borderId="19" xfId="0" applyFont="1" applyFill="1" applyBorder="1" applyAlignment="1" applyProtection="1">
      <alignment horizontal="center" vertical="center" wrapText="1"/>
      <protection locked="0"/>
    </xf>
    <xf numFmtId="0" fontId="28" fillId="0" borderId="56" xfId="0" applyFont="1" applyFill="1" applyBorder="1" applyAlignment="1" applyProtection="1">
      <alignment horizontal="center" vertical="center" wrapText="1"/>
      <protection locked="0"/>
    </xf>
    <xf numFmtId="0" fontId="28" fillId="34" borderId="18" xfId="0" applyFont="1" applyFill="1" applyBorder="1" applyAlignment="1" applyProtection="1">
      <alignment horizontal="center" vertical="center" wrapText="1"/>
      <protection hidden="1"/>
    </xf>
    <xf numFmtId="0" fontId="28" fillId="34" borderId="19" xfId="0" applyFont="1" applyFill="1" applyBorder="1" applyAlignment="1" applyProtection="1">
      <alignment horizontal="center" vertical="center" wrapText="1"/>
      <protection hidden="1"/>
    </xf>
    <xf numFmtId="0" fontId="28" fillId="34" borderId="56" xfId="0" applyFont="1" applyFill="1" applyBorder="1" applyAlignment="1" applyProtection="1">
      <alignment horizontal="center" vertical="center" wrapText="1"/>
      <protection hidden="1"/>
    </xf>
    <xf numFmtId="0" fontId="8" fillId="34" borderId="74" xfId="0" applyFont="1" applyFill="1" applyBorder="1" applyAlignment="1" applyProtection="1">
      <alignment horizontal="left" vertical="center" wrapText="1"/>
      <protection hidden="1"/>
    </xf>
    <xf numFmtId="0" fontId="8" fillId="34" borderId="75" xfId="0" applyFont="1" applyFill="1" applyBorder="1" applyAlignment="1" applyProtection="1">
      <alignment horizontal="left" vertical="center" wrapText="1"/>
      <protection hidden="1"/>
    </xf>
    <xf numFmtId="0" fontId="8" fillId="34" borderId="76" xfId="0" applyFont="1" applyFill="1" applyBorder="1" applyAlignment="1" applyProtection="1">
      <alignment horizontal="left" vertical="center" wrapText="1"/>
      <protection hidden="1"/>
    </xf>
    <xf numFmtId="197" fontId="8" fillId="33" borderId="12" xfId="0" applyNumberFormat="1" applyFont="1" applyFill="1" applyBorder="1" applyAlignment="1" applyProtection="1">
      <alignment horizontal="center" vertical="center" wrapText="1"/>
      <protection hidden="1"/>
    </xf>
    <xf numFmtId="4" fontId="8" fillId="33" borderId="43" xfId="0" applyNumberFormat="1" applyFont="1" applyFill="1" applyBorder="1" applyAlignment="1" applyProtection="1">
      <alignment horizontal="center" vertical="center" wrapText="1"/>
      <protection hidden="1"/>
    </xf>
    <xf numFmtId="4" fontId="8" fillId="33" borderId="11" xfId="0" applyNumberFormat="1" applyFont="1" applyFill="1" applyBorder="1" applyAlignment="1" applyProtection="1">
      <alignment horizontal="center" vertical="center" wrapText="1"/>
      <protection hidden="1"/>
    </xf>
    <xf numFmtId="197" fontId="8" fillId="33" borderId="18" xfId="0" applyNumberFormat="1" applyFont="1" applyFill="1" applyBorder="1" applyAlignment="1" applyProtection="1">
      <alignment horizontal="center" vertical="center" wrapText="1"/>
      <protection hidden="1"/>
    </xf>
    <xf numFmtId="197" fontId="8" fillId="33" borderId="56" xfId="0" applyNumberFormat="1" applyFont="1" applyFill="1" applyBorder="1" applyAlignment="1" applyProtection="1">
      <alignment horizontal="center" vertical="center" wrapText="1"/>
      <protection hidden="1"/>
    </xf>
    <xf numFmtId="0" fontId="28" fillId="33" borderId="12" xfId="0" applyFont="1" applyFill="1" applyBorder="1" applyAlignment="1" applyProtection="1">
      <alignment horizontal="left" vertical="center" wrapText="1"/>
      <protection hidden="1"/>
    </xf>
    <xf numFmtId="0" fontId="28" fillId="33" borderId="18" xfId="0" applyFont="1" applyFill="1" applyBorder="1" applyAlignment="1" applyProtection="1">
      <alignment horizontal="left" vertical="center" wrapText="1"/>
      <protection hidden="1"/>
    </xf>
    <xf numFmtId="2" fontId="8" fillId="33" borderId="43" xfId="0" applyNumberFormat="1" applyFont="1" applyFill="1" applyBorder="1" applyAlignment="1" applyProtection="1">
      <alignment horizontal="center" vertical="center" wrapText="1"/>
      <protection hidden="1"/>
    </xf>
    <xf numFmtId="2" fontId="8" fillId="33" borderId="11" xfId="0" applyNumberFormat="1" applyFont="1" applyFill="1" applyBorder="1" applyAlignment="1" applyProtection="1">
      <alignment horizontal="center" vertical="center" wrapText="1"/>
      <protection hidden="1"/>
    </xf>
    <xf numFmtId="0" fontId="38" fillId="0" borderId="0" xfId="56" applyFont="1" applyFill="1" applyBorder="1" applyAlignment="1" applyProtection="1">
      <alignment horizontal="center"/>
      <protection hidden="1"/>
    </xf>
    <xf numFmtId="0" fontId="58" fillId="0" borderId="18" xfId="0" applyFont="1" applyBorder="1" applyAlignment="1" applyProtection="1">
      <alignment horizontal="left" vertical="center" wrapText="1"/>
      <protection hidden="1"/>
    </xf>
    <xf numFmtId="0" fontId="58" fillId="0" borderId="19" xfId="0" applyFont="1" applyBorder="1" applyAlignment="1" applyProtection="1">
      <alignment horizontal="left" vertical="center" wrapText="1"/>
      <protection hidden="1"/>
    </xf>
    <xf numFmtId="0" fontId="58" fillId="0" borderId="56" xfId="0" applyFont="1" applyBorder="1" applyAlignment="1" applyProtection="1">
      <alignment horizontal="left" vertical="center" wrapText="1"/>
      <protection hidden="1"/>
    </xf>
    <xf numFmtId="0" fontId="8" fillId="0" borderId="18" xfId="56" applyFont="1" applyFill="1" applyBorder="1" applyAlignment="1" applyProtection="1">
      <alignment horizontal="center"/>
      <protection hidden="1"/>
    </xf>
    <xf numFmtId="0" fontId="8" fillId="0" borderId="19" xfId="56" applyFont="1" applyFill="1" applyBorder="1" applyAlignment="1" applyProtection="1">
      <alignment horizontal="center"/>
      <protection hidden="1"/>
    </xf>
    <xf numFmtId="0" fontId="8" fillId="0" borderId="56" xfId="56" applyFont="1" applyFill="1" applyBorder="1" applyAlignment="1" applyProtection="1">
      <alignment horizontal="center"/>
      <protection hidden="1"/>
    </xf>
    <xf numFmtId="177" fontId="8" fillId="37" borderId="77" xfId="64" applyFont="1" applyFill="1" applyBorder="1" applyAlignment="1" applyProtection="1">
      <alignment horizontal="center" vertical="center"/>
      <protection hidden="1"/>
    </xf>
    <xf numFmtId="177" fontId="8" fillId="37" borderId="78" xfId="64" applyFont="1" applyFill="1" applyBorder="1" applyAlignment="1" applyProtection="1">
      <alignment horizontal="center" vertical="center"/>
      <protection hidden="1"/>
    </xf>
    <xf numFmtId="39" fontId="8" fillId="0" borderId="79" xfId="64" applyNumberFormat="1" applyFont="1" applyBorder="1" applyAlignment="1" applyProtection="1">
      <alignment horizontal="center" vertical="center"/>
      <protection hidden="1"/>
    </xf>
    <xf numFmtId="39" fontId="8" fillId="0" borderId="71" xfId="64" applyNumberFormat="1" applyFont="1" applyBorder="1" applyAlignment="1" applyProtection="1">
      <alignment horizontal="center" vertical="center"/>
      <protection hidden="1"/>
    </xf>
    <xf numFmtId="1" fontId="36" fillId="35" borderId="80" xfId="58" applyNumberFormat="1" applyFont="1" applyFill="1" applyBorder="1" applyAlignment="1" applyProtection="1">
      <alignment horizontal="left" vertical="center" wrapText="1"/>
      <protection hidden="1"/>
    </xf>
    <xf numFmtId="0" fontId="36" fillId="35" borderId="81" xfId="58" applyFont="1" applyFill="1" applyBorder="1" applyAlignment="1" applyProtection="1">
      <alignment horizontal="left" vertical="center" wrapText="1"/>
      <protection hidden="1"/>
    </xf>
    <xf numFmtId="0" fontId="36" fillId="35" borderId="82" xfId="58" applyFont="1" applyFill="1" applyBorder="1" applyAlignment="1" applyProtection="1">
      <alignment horizontal="left" vertical="center" wrapText="1"/>
      <protection hidden="1"/>
    </xf>
    <xf numFmtId="0" fontId="36" fillId="35" borderId="83" xfId="58" applyFont="1" applyFill="1" applyBorder="1" applyAlignment="1" applyProtection="1">
      <alignment horizontal="left" vertical="center" wrapText="1"/>
      <protection hidden="1"/>
    </xf>
    <xf numFmtId="1" fontId="35" fillId="36" borderId="84" xfId="58" applyNumberFormat="1" applyFont="1" applyFill="1" applyBorder="1" applyAlignment="1" applyProtection="1">
      <alignment horizontal="left" vertical="center" wrapText="1"/>
      <protection hidden="1"/>
    </xf>
    <xf numFmtId="0" fontId="35" fillId="36" borderId="85" xfId="58" applyFont="1" applyFill="1" applyBorder="1" applyAlignment="1" applyProtection="1">
      <alignment horizontal="left" vertical="center" wrapText="1"/>
      <protection hidden="1"/>
    </xf>
    <xf numFmtId="0" fontId="8" fillId="39" borderId="86" xfId="58" applyFont="1" applyFill="1" applyBorder="1" applyAlignment="1" applyProtection="1">
      <alignment horizontal="center" vertical="center"/>
      <protection hidden="1"/>
    </xf>
    <xf numFmtId="0" fontId="8" fillId="39" borderId="87" xfId="58" applyFont="1" applyFill="1" applyBorder="1" applyAlignment="1" applyProtection="1">
      <alignment horizontal="center" vertical="center"/>
      <protection hidden="1"/>
    </xf>
    <xf numFmtId="0" fontId="8" fillId="39" borderId="88" xfId="58" applyFont="1" applyFill="1" applyBorder="1" applyAlignment="1" applyProtection="1">
      <alignment horizontal="center" vertical="center"/>
      <protection hidden="1"/>
    </xf>
    <xf numFmtId="0" fontId="8" fillId="39" borderId="89" xfId="58" applyFont="1" applyFill="1" applyBorder="1" applyAlignment="1" applyProtection="1">
      <alignment horizontal="center" vertical="center"/>
      <protection hidden="1"/>
    </xf>
    <xf numFmtId="10" fontId="8" fillId="0" borderId="90" xfId="61" applyNumberFormat="1" applyFont="1" applyBorder="1" applyAlignment="1" applyProtection="1">
      <alignment horizontal="center" vertical="center"/>
      <protection hidden="1"/>
    </xf>
    <xf numFmtId="10" fontId="8" fillId="0" borderId="73" xfId="61" applyNumberFormat="1" applyFont="1" applyBorder="1" applyAlignment="1" applyProtection="1">
      <alignment horizontal="center" vertical="center"/>
      <protection hidden="1"/>
    </xf>
    <xf numFmtId="1" fontId="36" fillId="35" borderId="80" xfId="58" applyNumberFormat="1" applyFont="1" applyFill="1" applyBorder="1" applyAlignment="1" applyProtection="1">
      <alignment vertical="center" wrapText="1"/>
      <protection hidden="1"/>
    </xf>
    <xf numFmtId="0" fontId="36" fillId="35" borderId="81" xfId="58" applyFont="1" applyFill="1" applyBorder="1" applyAlignment="1" applyProtection="1">
      <alignment vertical="center" wrapText="1"/>
      <protection hidden="1"/>
    </xf>
    <xf numFmtId="0" fontId="36" fillId="35" borderId="82" xfId="58" applyFont="1" applyFill="1" applyBorder="1" applyAlignment="1" applyProtection="1">
      <alignment vertical="center" wrapText="1"/>
      <protection hidden="1"/>
    </xf>
    <xf numFmtId="0" fontId="36" fillId="35" borderId="83" xfId="58" applyFont="1" applyFill="1" applyBorder="1" applyAlignment="1" applyProtection="1">
      <alignment vertical="center" wrapText="1"/>
      <protection hidden="1"/>
    </xf>
    <xf numFmtId="1" fontId="36" fillId="0" borderId="80" xfId="58" applyNumberFormat="1" applyFont="1" applyFill="1" applyBorder="1" applyAlignment="1" applyProtection="1">
      <alignment vertical="center" wrapText="1"/>
      <protection hidden="1"/>
    </xf>
    <xf numFmtId="0" fontId="36" fillId="0" borderId="81" xfId="58" applyFont="1" applyFill="1" applyBorder="1" applyAlignment="1" applyProtection="1">
      <alignment vertical="center" wrapText="1"/>
      <protection hidden="1"/>
    </xf>
    <xf numFmtId="0" fontId="36" fillId="0" borderId="82" xfId="58" applyFont="1" applyFill="1" applyBorder="1" applyAlignment="1" applyProtection="1">
      <alignment vertical="center" wrapText="1"/>
      <protection hidden="1"/>
    </xf>
    <xf numFmtId="0" fontId="36" fillId="0" borderId="83" xfId="58" applyFont="1" applyFill="1" applyBorder="1" applyAlignment="1" applyProtection="1">
      <alignment vertical="center" wrapText="1"/>
      <protection hidden="1"/>
    </xf>
    <xf numFmtId="1" fontId="36" fillId="39" borderId="80" xfId="58" applyNumberFormat="1" applyFont="1" applyFill="1" applyBorder="1" applyAlignment="1" applyProtection="1">
      <alignment vertical="center" wrapText="1"/>
      <protection hidden="1"/>
    </xf>
    <xf numFmtId="0" fontId="36" fillId="39" borderId="81" xfId="58" applyFont="1" applyFill="1" applyBorder="1" applyAlignment="1" applyProtection="1">
      <alignment vertical="center" wrapText="1"/>
      <protection hidden="1"/>
    </xf>
    <xf numFmtId="0" fontId="36" fillId="39" borderId="82" xfId="58" applyFont="1" applyFill="1" applyBorder="1" applyAlignment="1" applyProtection="1">
      <alignment vertical="center" wrapText="1"/>
      <protection hidden="1"/>
    </xf>
    <xf numFmtId="0" fontId="36" fillId="39" borderId="83" xfId="58" applyFont="1" applyFill="1" applyBorder="1" applyAlignment="1" applyProtection="1">
      <alignment vertical="center" wrapText="1"/>
      <protection hidden="1"/>
    </xf>
    <xf numFmtId="0" fontId="58" fillId="0" borderId="91"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1" fontId="36" fillId="35" borderId="38" xfId="58" applyNumberFormat="1" applyFont="1" applyFill="1" applyBorder="1" applyAlignment="1" applyProtection="1">
      <alignment horizontal="left" vertical="center" wrapText="1"/>
      <protection hidden="1"/>
    </xf>
    <xf numFmtId="0" fontId="36" fillId="35" borderId="41" xfId="58" applyFont="1" applyFill="1" applyBorder="1" applyAlignment="1" applyProtection="1">
      <alignment horizontal="left" vertical="center" wrapText="1"/>
      <protection hidden="1"/>
    </xf>
    <xf numFmtId="0" fontId="58" fillId="0" borderId="18" xfId="0" applyFont="1" applyFill="1" applyBorder="1" applyAlignment="1" applyProtection="1">
      <alignment horizontal="left" vertical="center" wrapText="1"/>
      <protection hidden="1"/>
    </xf>
    <xf numFmtId="0" fontId="58" fillId="0" borderId="19" xfId="0" applyFont="1" applyFill="1" applyBorder="1" applyAlignment="1" applyProtection="1">
      <alignment horizontal="left" vertical="center" wrapText="1"/>
      <protection hidden="1"/>
    </xf>
    <xf numFmtId="0" fontId="58" fillId="0" borderId="56" xfId="0" applyFont="1" applyFill="1" applyBorder="1" applyAlignment="1" applyProtection="1">
      <alignment horizontal="left" vertical="center" wrapText="1"/>
      <protection hidden="1"/>
    </xf>
    <xf numFmtId="0" fontId="8" fillId="39" borderId="92" xfId="58" applyFont="1" applyFill="1" applyBorder="1" applyAlignment="1" applyProtection="1">
      <alignment horizontal="center" vertical="center"/>
      <protection hidden="1"/>
    </xf>
    <xf numFmtId="0" fontId="8" fillId="39" borderId="93" xfId="58" applyFont="1" applyFill="1" applyBorder="1" applyAlignment="1" applyProtection="1">
      <alignment horizontal="center" vertical="center"/>
      <protection hidden="1"/>
    </xf>
    <xf numFmtId="177" fontId="8" fillId="39" borderId="94" xfId="64" applyFont="1" applyFill="1" applyBorder="1" applyAlignment="1" applyProtection="1">
      <alignment horizontal="center" vertical="center"/>
      <protection hidden="1"/>
    </xf>
    <xf numFmtId="177" fontId="8" fillId="39" borderId="95" xfId="64" applyFont="1" applyFill="1" applyBorder="1" applyAlignment="1" applyProtection="1">
      <alignment horizontal="center" vertical="center"/>
      <protection hidden="1"/>
    </xf>
    <xf numFmtId="177" fontId="8" fillId="37" borderId="45" xfId="64" applyFont="1" applyFill="1" applyBorder="1" applyAlignment="1" applyProtection="1">
      <alignment horizontal="center" vertical="center"/>
      <protection hidden="1"/>
    </xf>
    <xf numFmtId="177" fontId="8" fillId="37" borderId="73" xfId="64" applyFont="1" applyFill="1" applyBorder="1" applyAlignment="1" applyProtection="1">
      <alignment horizontal="center" vertical="center"/>
      <protection hidden="1"/>
    </xf>
    <xf numFmtId="177" fontId="8" fillId="37" borderId="96" xfId="64" applyFont="1" applyFill="1" applyBorder="1" applyAlignment="1" applyProtection="1">
      <alignment horizontal="center" vertical="center"/>
      <protection hidden="1"/>
    </xf>
    <xf numFmtId="1" fontId="35" fillId="36" borderId="74" xfId="58" applyNumberFormat="1" applyFont="1" applyFill="1" applyBorder="1" applyAlignment="1" applyProtection="1">
      <alignment horizontal="left" vertical="center"/>
      <protection hidden="1"/>
    </xf>
    <xf numFmtId="0" fontId="35" fillId="36" borderId="17" xfId="58" applyFont="1" applyFill="1" applyBorder="1" applyAlignment="1" applyProtection="1">
      <alignment horizontal="left" vertical="center"/>
      <protection hidden="1"/>
    </xf>
  </cellXfs>
  <cellStyles count="6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2 2" xfId="53"/>
    <cellStyle name="Normal 2 3" xfId="54"/>
    <cellStyle name="Normal 3" xfId="55"/>
    <cellStyle name="Normal 5" xfId="56"/>
    <cellStyle name="Normal 5 2" xfId="57"/>
    <cellStyle name="Normal_PREÇOS_ECT Taquara int A" xfId="58"/>
    <cellStyle name="Nota" xfId="59"/>
    <cellStyle name="planilhas" xfId="60"/>
    <cellStyle name="Percent" xfId="61"/>
    <cellStyle name="Saída" xfId="62"/>
    <cellStyle name="Comma [0]" xfId="63"/>
    <cellStyle name="Separador de milhares_PREÇOS_ECT Taquara int A" xfId="64"/>
    <cellStyle name="Texto de Aviso" xfId="65"/>
    <cellStyle name="Texto Explicativo" xfId="66"/>
    <cellStyle name="Título" xfId="67"/>
    <cellStyle name="Título 1" xfId="68"/>
    <cellStyle name="Título 2" xfId="69"/>
    <cellStyle name="Título 3" xfId="70"/>
    <cellStyle name="Título 4" xfId="71"/>
    <cellStyle name="Total" xfId="72"/>
    <cellStyle name="Comma" xfId="73"/>
    <cellStyle name="Vírgula 2" xfId="74"/>
    <cellStyle name="Vírgula 3" xfId="75"/>
    <cellStyle name="Vírgula 4" xfId="76"/>
  </cellStyles>
  <dxfs count="4">
    <dxf>
      <fill>
        <patternFill>
          <bgColor theme="9" tint="0.3999499976634979"/>
        </patternFill>
      </fill>
    </dxf>
    <dxf>
      <fill>
        <patternFill>
          <bgColor theme="9" tint="0.3999499976634979"/>
        </patternFill>
      </fill>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A554"/>
  <sheetViews>
    <sheetView view="pageBreakPreview" zoomScale="90" zoomScaleNormal="90" zoomScaleSheetLayoutView="90" workbookViewId="0" topLeftCell="A542">
      <selection activeCell="F384" sqref="F384"/>
    </sheetView>
  </sheetViews>
  <sheetFormatPr defaultColWidth="11.421875" defaultRowHeight="12.75"/>
  <cols>
    <col min="1" max="1" width="7.00390625" style="262" customWidth="1"/>
    <col min="2" max="2" width="7.8515625" style="263" customWidth="1"/>
    <col min="3" max="3" width="75.7109375" style="1" customWidth="1"/>
    <col min="4" max="4" width="11.28125" style="264" customWidth="1"/>
    <col min="5" max="5" width="9.421875" style="265" customWidth="1"/>
    <col min="6" max="6" width="15.28125" style="266" customWidth="1"/>
    <col min="7" max="7" width="15.140625" style="266" customWidth="1"/>
    <col min="8" max="8" width="12.57421875" style="266" customWidth="1"/>
    <col min="9" max="9" width="13.8515625" style="234" customWidth="1"/>
    <col min="10" max="10" width="14.8515625" style="234" customWidth="1"/>
    <col min="11" max="11" width="16.140625" style="234" customWidth="1"/>
    <col min="12" max="12" width="12.7109375" style="190" customWidth="1"/>
    <col min="13" max="13" width="11.28125" style="231" customWidth="1"/>
    <col min="14" max="213" width="11.421875" style="167" customWidth="1"/>
    <col min="214" max="214" width="56.28125" style="167" customWidth="1"/>
    <col min="215" max="16384" width="11.421875" style="167" customWidth="1"/>
  </cols>
  <sheetData>
    <row r="1" spans="1:13" s="232" customFormat="1" ht="12.75">
      <c r="A1" s="509" t="s">
        <v>2</v>
      </c>
      <c r="B1" s="509"/>
      <c r="C1" s="509"/>
      <c r="D1" s="509"/>
      <c r="E1" s="509"/>
      <c r="F1" s="509"/>
      <c r="G1" s="509"/>
      <c r="H1" s="509"/>
      <c r="I1" s="510"/>
      <c r="J1" s="510"/>
      <c r="K1" s="510"/>
      <c r="L1" s="190"/>
      <c r="M1" s="231"/>
    </row>
    <row r="2" spans="1:13" s="232" customFormat="1" ht="12.75">
      <c r="A2" s="509"/>
      <c r="B2" s="509"/>
      <c r="C2" s="509"/>
      <c r="D2" s="509"/>
      <c r="E2" s="509"/>
      <c r="F2" s="509"/>
      <c r="G2" s="509"/>
      <c r="H2" s="509"/>
      <c r="I2" s="510"/>
      <c r="J2" s="510"/>
      <c r="K2" s="510"/>
      <c r="L2" s="190"/>
      <c r="M2" s="231"/>
    </row>
    <row r="3" spans="1:11" ht="12.75">
      <c r="A3" s="511" t="s">
        <v>230</v>
      </c>
      <c r="B3" s="511"/>
      <c r="C3" s="511"/>
      <c r="D3" s="511"/>
      <c r="E3" s="511"/>
      <c r="F3" s="511"/>
      <c r="G3" s="511"/>
      <c r="H3" s="511"/>
      <c r="I3" s="233"/>
      <c r="J3" s="233"/>
      <c r="K3" s="233"/>
    </row>
    <row r="4" spans="1:13" ht="12.75">
      <c r="A4" s="511" t="s">
        <v>231</v>
      </c>
      <c r="B4" s="511"/>
      <c r="C4" s="511"/>
      <c r="D4" s="511"/>
      <c r="E4" s="511"/>
      <c r="F4" s="511"/>
      <c r="G4" s="511"/>
      <c r="H4" s="511"/>
      <c r="I4" s="512" t="s">
        <v>35</v>
      </c>
      <c r="J4" s="513"/>
      <c r="K4" s="338">
        <v>0.25</v>
      </c>
      <c r="M4" s="167"/>
    </row>
    <row r="5" spans="1:11" ht="12.75">
      <c r="A5" s="511" t="s">
        <v>232</v>
      </c>
      <c r="B5" s="511"/>
      <c r="C5" s="511"/>
      <c r="D5" s="511"/>
      <c r="E5" s="511"/>
      <c r="F5" s="511"/>
      <c r="G5" s="511"/>
      <c r="H5" s="511"/>
      <c r="J5" s="280">
        <v>0</v>
      </c>
      <c r="K5" s="280">
        <v>0.25</v>
      </c>
    </row>
    <row r="6" spans="1:11" ht="12.75">
      <c r="A6" s="511" t="s">
        <v>233</v>
      </c>
      <c r="B6" s="511"/>
      <c r="C6" s="511"/>
      <c r="D6" s="511"/>
      <c r="E6" s="511"/>
      <c r="F6" s="511"/>
      <c r="G6" s="511"/>
      <c r="H6" s="511"/>
      <c r="I6" s="512" t="s">
        <v>104</v>
      </c>
      <c r="J6" s="513"/>
      <c r="K6" s="338">
        <v>1.1266</v>
      </c>
    </row>
    <row r="7" spans="1:11" ht="12.75">
      <c r="A7" s="511" t="s">
        <v>234</v>
      </c>
      <c r="B7" s="511"/>
      <c r="C7" s="511"/>
      <c r="D7" s="511"/>
      <c r="E7" s="511"/>
      <c r="F7" s="511"/>
      <c r="G7" s="511"/>
      <c r="H7" s="511"/>
      <c r="I7" s="233"/>
      <c r="J7" s="233"/>
      <c r="K7" s="233"/>
    </row>
    <row r="8" spans="1:11" ht="12.75">
      <c r="A8" s="269"/>
      <c r="B8" s="269"/>
      <c r="C8" s="269"/>
      <c r="D8" s="235"/>
      <c r="E8" s="269"/>
      <c r="F8" s="236"/>
      <c r="G8" s="236"/>
      <c r="H8" s="236"/>
      <c r="I8" s="233"/>
      <c r="J8" s="233"/>
      <c r="K8" s="233"/>
    </row>
    <row r="9" spans="1:222" s="1" customFormat="1" ht="15">
      <c r="A9" s="523" t="s">
        <v>36</v>
      </c>
      <c r="B9" s="524"/>
      <c r="C9" s="524"/>
      <c r="D9" s="524"/>
      <c r="E9" s="524"/>
      <c r="F9" s="524"/>
      <c r="G9" s="524"/>
      <c r="H9" s="524"/>
      <c r="I9" s="524"/>
      <c r="J9" s="524"/>
      <c r="K9" s="525"/>
      <c r="L9" s="3"/>
      <c r="M9" s="23"/>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row>
    <row r="10" spans="1:222" s="1" customFormat="1" ht="15">
      <c r="A10" s="534" t="s">
        <v>37</v>
      </c>
      <c r="B10" s="534"/>
      <c r="C10" s="520"/>
      <c r="D10" s="521"/>
      <c r="E10" s="521"/>
      <c r="F10" s="522"/>
      <c r="G10" s="26" t="s">
        <v>38</v>
      </c>
      <c r="H10" s="520"/>
      <c r="I10" s="521"/>
      <c r="J10" s="521"/>
      <c r="K10" s="522"/>
      <c r="L10" s="3"/>
      <c r="M10" s="24"/>
      <c r="N10" s="4"/>
      <c r="O10" s="2"/>
      <c r="P10" s="2"/>
      <c r="Q10" s="4"/>
      <c r="R10" s="2"/>
      <c r="S10" s="2"/>
      <c r="T10" s="2"/>
      <c r="U10" s="2"/>
      <c r="V10" s="2"/>
      <c r="W10" s="2"/>
      <c r="X10" s="2"/>
      <c r="Y10" s="4"/>
      <c r="Z10" s="2"/>
      <c r="AA10" s="2"/>
      <c r="AB10" s="2"/>
      <c r="AC10" s="2"/>
      <c r="AD10" s="2"/>
      <c r="AE10" s="2"/>
      <c r="AF10" s="2"/>
      <c r="AG10" s="4"/>
      <c r="AH10" s="2"/>
      <c r="AI10" s="2"/>
      <c r="AJ10" s="2"/>
      <c r="AK10" s="2"/>
      <c r="AL10" s="2"/>
      <c r="AM10" s="2"/>
      <c r="AN10" s="2"/>
      <c r="AO10" s="4"/>
      <c r="AP10" s="2"/>
      <c r="AQ10" s="2"/>
      <c r="AR10" s="2"/>
      <c r="AS10" s="2"/>
      <c r="AT10" s="2"/>
      <c r="AU10" s="2"/>
      <c r="AV10" s="2"/>
      <c r="AW10" s="4"/>
      <c r="AX10" s="2"/>
      <c r="AY10" s="2"/>
      <c r="AZ10" s="2"/>
      <c r="BA10" s="2"/>
      <c r="BB10" s="2"/>
      <c r="BC10" s="2"/>
      <c r="BD10" s="2"/>
      <c r="BE10" s="4"/>
      <c r="BF10" s="2"/>
      <c r="BG10" s="2"/>
      <c r="BH10" s="2"/>
      <c r="BI10" s="2"/>
      <c r="BJ10" s="2"/>
      <c r="BK10" s="2"/>
      <c r="BL10" s="2"/>
      <c r="BM10" s="4"/>
      <c r="BN10" s="2"/>
      <c r="BO10" s="2"/>
      <c r="BP10" s="2"/>
      <c r="BQ10" s="2"/>
      <c r="BR10" s="2"/>
      <c r="BS10" s="2"/>
      <c r="BT10" s="2"/>
      <c r="BU10" s="4"/>
      <c r="BV10" s="2"/>
      <c r="BW10" s="2"/>
      <c r="BX10" s="2"/>
      <c r="BY10" s="2"/>
      <c r="BZ10" s="2"/>
      <c r="CA10" s="2"/>
      <c r="CB10" s="2"/>
      <c r="CC10" s="4"/>
      <c r="CD10" s="2"/>
      <c r="CE10" s="2"/>
      <c r="CF10" s="2"/>
      <c r="CG10" s="2"/>
      <c r="CH10" s="2"/>
      <c r="CI10" s="2"/>
      <c r="CJ10" s="2"/>
      <c r="CK10" s="4"/>
      <c r="CL10" s="2"/>
      <c r="CM10" s="2"/>
      <c r="CN10" s="2"/>
      <c r="CO10" s="2"/>
      <c r="CP10" s="2"/>
      <c r="CQ10" s="2"/>
      <c r="CR10" s="2"/>
      <c r="CS10" s="4"/>
      <c r="CT10" s="2"/>
      <c r="CU10" s="2"/>
      <c r="CV10" s="2"/>
      <c r="CW10" s="2"/>
      <c r="CX10" s="2"/>
      <c r="CY10" s="2"/>
      <c r="CZ10" s="2"/>
      <c r="DA10" s="4"/>
      <c r="DB10" s="2"/>
      <c r="DC10" s="2"/>
      <c r="DD10" s="2"/>
      <c r="DE10" s="2"/>
      <c r="DF10" s="2"/>
      <c r="DG10" s="2"/>
      <c r="DH10" s="2"/>
      <c r="DI10" s="4"/>
      <c r="DJ10" s="2"/>
      <c r="DK10" s="2"/>
      <c r="DL10" s="2"/>
      <c r="DM10" s="2"/>
      <c r="DN10" s="2"/>
      <c r="DO10" s="2"/>
      <c r="DP10" s="2"/>
      <c r="DQ10" s="4"/>
      <c r="DR10" s="2"/>
      <c r="DS10" s="2"/>
      <c r="DT10" s="2"/>
      <c r="DU10" s="2"/>
      <c r="DV10" s="2"/>
      <c r="DW10" s="2"/>
      <c r="DX10" s="2"/>
      <c r="DY10" s="4"/>
      <c r="DZ10" s="2"/>
      <c r="EA10" s="2"/>
      <c r="EB10" s="2"/>
      <c r="EC10" s="2"/>
      <c r="ED10" s="2"/>
      <c r="EE10" s="2"/>
      <c r="EF10" s="2"/>
      <c r="EG10" s="4"/>
      <c r="EH10" s="2"/>
      <c r="EI10" s="2"/>
      <c r="EJ10" s="2"/>
      <c r="EK10" s="2"/>
      <c r="EL10" s="2"/>
      <c r="EM10" s="2"/>
      <c r="EN10" s="2"/>
      <c r="EO10" s="4"/>
      <c r="EP10" s="2"/>
      <c r="EQ10" s="2"/>
      <c r="ER10" s="2"/>
      <c r="ES10" s="2"/>
      <c r="ET10" s="2"/>
      <c r="EU10" s="2"/>
      <c r="EV10" s="2"/>
      <c r="EW10" s="4"/>
      <c r="EX10" s="2"/>
      <c r="EY10" s="2"/>
      <c r="EZ10" s="2"/>
      <c r="FA10" s="2"/>
      <c r="FB10" s="2"/>
      <c r="FC10" s="2"/>
      <c r="FD10" s="2"/>
      <c r="FE10" s="4"/>
      <c r="FF10" s="2"/>
      <c r="FG10" s="2"/>
      <c r="FH10" s="2"/>
      <c r="FI10" s="2"/>
      <c r="FJ10" s="2"/>
      <c r="FK10" s="2"/>
      <c r="FL10" s="2"/>
      <c r="FM10" s="4"/>
      <c r="FN10" s="2"/>
      <c r="FO10" s="2"/>
      <c r="FP10" s="2"/>
      <c r="FQ10" s="2"/>
      <c r="FR10" s="2"/>
      <c r="FS10" s="2"/>
      <c r="FT10" s="2"/>
      <c r="FU10" s="4"/>
      <c r="FV10" s="2"/>
      <c r="FW10" s="2"/>
      <c r="FX10" s="2"/>
      <c r="FY10" s="2"/>
      <c r="FZ10" s="2"/>
      <c r="GA10" s="2"/>
      <c r="GB10" s="2"/>
      <c r="GC10" s="4"/>
      <c r="GD10" s="2"/>
      <c r="GE10" s="2"/>
      <c r="GF10" s="2"/>
      <c r="GG10" s="2"/>
      <c r="GH10" s="2"/>
      <c r="GI10" s="2"/>
      <c r="GJ10" s="2"/>
      <c r="GK10" s="4"/>
      <c r="GL10" s="2"/>
      <c r="GM10" s="2"/>
      <c r="GN10" s="2"/>
      <c r="GO10" s="2"/>
      <c r="GP10" s="2"/>
      <c r="GQ10" s="2"/>
      <c r="GR10" s="2"/>
      <c r="GS10" s="4"/>
      <c r="GT10" s="2"/>
      <c r="GU10" s="2"/>
      <c r="GV10" s="2"/>
      <c r="GW10" s="2"/>
      <c r="GX10" s="2"/>
      <c r="GY10" s="2"/>
      <c r="GZ10" s="2"/>
      <c r="HA10" s="4"/>
      <c r="HB10" s="2"/>
      <c r="HC10" s="2"/>
      <c r="HD10" s="2"/>
      <c r="HE10" s="2"/>
      <c r="HF10" s="2"/>
      <c r="HG10" s="2"/>
      <c r="HH10" s="2"/>
      <c r="HI10" s="4"/>
      <c r="HJ10" s="2"/>
      <c r="HK10" s="2"/>
      <c r="HL10" s="2"/>
      <c r="HM10" s="2"/>
      <c r="HN10" s="2"/>
    </row>
    <row r="11" spans="1:222" s="1" customFormat="1" ht="15">
      <c r="A11" s="534" t="s">
        <v>40</v>
      </c>
      <c r="B11" s="535"/>
      <c r="C11" s="520"/>
      <c r="D11" s="521"/>
      <c r="E11" s="521"/>
      <c r="F11" s="522"/>
      <c r="G11" s="27" t="s">
        <v>39</v>
      </c>
      <c r="H11" s="520"/>
      <c r="I11" s="521"/>
      <c r="J11" s="521"/>
      <c r="K11" s="522"/>
      <c r="L11" s="25"/>
      <c r="M11" s="24"/>
      <c r="N11" s="4"/>
      <c r="O11" s="4"/>
      <c r="P11" s="2"/>
      <c r="Q11" s="4"/>
      <c r="R11" s="4"/>
      <c r="S11" s="2"/>
      <c r="T11" s="2"/>
      <c r="U11" s="4"/>
      <c r="V11" s="4"/>
      <c r="W11" s="2"/>
      <c r="X11" s="2"/>
      <c r="Y11" s="4"/>
      <c r="Z11" s="4"/>
      <c r="AA11" s="2"/>
      <c r="AB11" s="2"/>
      <c r="AC11" s="4"/>
      <c r="AD11" s="4"/>
      <c r="AE11" s="2"/>
      <c r="AF11" s="2"/>
      <c r="AG11" s="4"/>
      <c r="AH11" s="4"/>
      <c r="AI11" s="2"/>
      <c r="AJ11" s="2"/>
      <c r="AK11" s="4"/>
      <c r="AL11" s="4"/>
      <c r="AM11" s="2"/>
      <c r="AN11" s="2"/>
      <c r="AO11" s="4"/>
      <c r="AP11" s="4"/>
      <c r="AQ11" s="2"/>
      <c r="AR11" s="2"/>
      <c r="AS11" s="4"/>
      <c r="AT11" s="4"/>
      <c r="AU11" s="2"/>
      <c r="AV11" s="2"/>
      <c r="AW11" s="4"/>
      <c r="AX11" s="4"/>
      <c r="AY11" s="2"/>
      <c r="AZ11" s="2"/>
      <c r="BA11" s="4"/>
      <c r="BB11" s="4"/>
      <c r="BC11" s="2"/>
      <c r="BD11" s="2"/>
      <c r="BE11" s="4"/>
      <c r="BF11" s="4"/>
      <c r="BG11" s="2"/>
      <c r="BH11" s="2"/>
      <c r="BI11" s="4"/>
      <c r="BJ11" s="4"/>
      <c r="BK11" s="2"/>
      <c r="BL11" s="2"/>
      <c r="BM11" s="4"/>
      <c r="BN11" s="4"/>
      <c r="BO11" s="2"/>
      <c r="BP11" s="2"/>
      <c r="BQ11" s="4"/>
      <c r="BR11" s="4"/>
      <c r="BS11" s="2"/>
      <c r="BT11" s="2"/>
      <c r="BU11" s="4"/>
      <c r="BV11" s="4"/>
      <c r="BW11" s="2"/>
      <c r="BX11" s="2"/>
      <c r="BY11" s="4"/>
      <c r="BZ11" s="4"/>
      <c r="CA11" s="2"/>
      <c r="CB11" s="2"/>
      <c r="CC11" s="4"/>
      <c r="CD11" s="4"/>
      <c r="CE11" s="2"/>
      <c r="CF11" s="2"/>
      <c r="CG11" s="4"/>
      <c r="CH11" s="4"/>
      <c r="CI11" s="2"/>
      <c r="CJ11" s="2"/>
      <c r="CK11" s="4"/>
      <c r="CL11" s="4"/>
      <c r="CM11" s="2"/>
      <c r="CN11" s="2"/>
      <c r="CO11" s="4"/>
      <c r="CP11" s="4"/>
      <c r="CQ11" s="2"/>
      <c r="CR11" s="2"/>
      <c r="CS11" s="4"/>
      <c r="CT11" s="4"/>
      <c r="CU11" s="2"/>
      <c r="CV11" s="2"/>
      <c r="CW11" s="4"/>
      <c r="CX11" s="4"/>
      <c r="CY11" s="2"/>
      <c r="CZ11" s="2"/>
      <c r="DA11" s="4"/>
      <c r="DB11" s="4"/>
      <c r="DC11" s="2"/>
      <c r="DD11" s="2"/>
      <c r="DE11" s="4"/>
      <c r="DF11" s="4"/>
      <c r="DG11" s="2"/>
      <c r="DH11" s="2"/>
      <c r="DI11" s="4"/>
      <c r="DJ11" s="4"/>
      <c r="DK11" s="2"/>
      <c r="DL11" s="2"/>
      <c r="DM11" s="4"/>
      <c r="DN11" s="4"/>
      <c r="DO11" s="2"/>
      <c r="DP11" s="2"/>
      <c r="DQ11" s="4"/>
      <c r="DR11" s="4"/>
      <c r="DS11" s="2"/>
      <c r="DT11" s="2"/>
      <c r="DU11" s="4"/>
      <c r="DV11" s="4"/>
      <c r="DW11" s="2"/>
      <c r="DX11" s="2"/>
      <c r="DY11" s="4"/>
      <c r="DZ11" s="4"/>
      <c r="EA11" s="2"/>
      <c r="EB11" s="2"/>
      <c r="EC11" s="4"/>
      <c r="ED11" s="4"/>
      <c r="EE11" s="2"/>
      <c r="EF11" s="2"/>
      <c r="EG11" s="4"/>
      <c r="EH11" s="4"/>
      <c r="EI11" s="2"/>
      <c r="EJ11" s="2"/>
      <c r="EK11" s="4"/>
      <c r="EL11" s="4"/>
      <c r="EM11" s="2"/>
      <c r="EN11" s="2"/>
      <c r="EO11" s="4"/>
      <c r="EP11" s="4"/>
      <c r="EQ11" s="2"/>
      <c r="ER11" s="2"/>
      <c r="ES11" s="4"/>
      <c r="ET11" s="4"/>
      <c r="EU11" s="2"/>
      <c r="EV11" s="2"/>
      <c r="EW11" s="4"/>
      <c r="EX11" s="4"/>
      <c r="EY11" s="2"/>
      <c r="EZ11" s="2"/>
      <c r="FA11" s="4"/>
      <c r="FB11" s="4"/>
      <c r="FC11" s="2"/>
      <c r="FD11" s="2"/>
      <c r="FE11" s="4"/>
      <c r="FF11" s="4"/>
      <c r="FG11" s="2"/>
      <c r="FH11" s="2"/>
      <c r="FI11" s="4"/>
      <c r="FJ11" s="4"/>
      <c r="FK11" s="2"/>
      <c r="FL11" s="2"/>
      <c r="FM11" s="4"/>
      <c r="FN11" s="4"/>
      <c r="FO11" s="2"/>
      <c r="FP11" s="2"/>
      <c r="FQ11" s="4"/>
      <c r="FR11" s="4"/>
      <c r="FS11" s="2"/>
      <c r="FT11" s="2"/>
      <c r="FU11" s="4"/>
      <c r="FV11" s="4"/>
      <c r="FW11" s="2"/>
      <c r="FX11" s="2"/>
      <c r="FY11" s="4"/>
      <c r="FZ11" s="4"/>
      <c r="GA11" s="2"/>
      <c r="GB11" s="2"/>
      <c r="GC11" s="4"/>
      <c r="GD11" s="4"/>
      <c r="GE11" s="2"/>
      <c r="GF11" s="2"/>
      <c r="GG11" s="4"/>
      <c r="GH11" s="4"/>
      <c r="GI11" s="2"/>
      <c r="GJ11" s="2"/>
      <c r="GK11" s="4"/>
      <c r="GL11" s="4"/>
      <c r="GM11" s="2"/>
      <c r="GN11" s="2"/>
      <c r="GO11" s="4"/>
      <c r="GP11" s="4"/>
      <c r="GQ11" s="2"/>
      <c r="GR11" s="2"/>
      <c r="GS11" s="4"/>
      <c r="GT11" s="4"/>
      <c r="GU11" s="2"/>
      <c r="GV11" s="2"/>
      <c r="GW11" s="4"/>
      <c r="GX11" s="4"/>
      <c r="GY11" s="2"/>
      <c r="GZ11" s="2"/>
      <c r="HA11" s="4"/>
      <c r="HB11" s="4"/>
      <c r="HC11" s="2"/>
      <c r="HD11" s="2"/>
      <c r="HE11" s="4"/>
      <c r="HF11" s="4"/>
      <c r="HG11" s="2"/>
      <c r="HH11" s="2"/>
      <c r="HI11" s="4"/>
      <c r="HJ11" s="4"/>
      <c r="HK11" s="2"/>
      <c r="HL11" s="2"/>
      <c r="HM11" s="4"/>
      <c r="HN11" s="4"/>
    </row>
    <row r="12" spans="1:13" s="1" customFormat="1" ht="12.75">
      <c r="A12" s="514" t="s">
        <v>3</v>
      </c>
      <c r="B12" s="518"/>
      <c r="C12" s="514" t="s">
        <v>4</v>
      </c>
      <c r="D12" s="536" t="s">
        <v>5</v>
      </c>
      <c r="E12" s="514" t="s">
        <v>238</v>
      </c>
      <c r="F12" s="516" t="s">
        <v>6</v>
      </c>
      <c r="G12" s="517"/>
      <c r="H12" s="530" t="s">
        <v>7</v>
      </c>
      <c r="I12" s="532" t="s">
        <v>34</v>
      </c>
      <c r="J12" s="533"/>
      <c r="K12" s="529" t="s">
        <v>7</v>
      </c>
      <c r="L12" s="5"/>
      <c r="M12" s="23"/>
    </row>
    <row r="13" spans="1:13" s="1" customFormat="1" ht="15">
      <c r="A13" s="515"/>
      <c r="B13" s="519"/>
      <c r="C13" s="515"/>
      <c r="D13" s="537"/>
      <c r="E13" s="515"/>
      <c r="F13" s="268" t="s">
        <v>8</v>
      </c>
      <c r="G13" s="268" t="s">
        <v>9</v>
      </c>
      <c r="H13" s="531"/>
      <c r="I13" s="6" t="s">
        <v>8</v>
      </c>
      <c r="J13" s="6" t="s">
        <v>9</v>
      </c>
      <c r="K13" s="529"/>
      <c r="L13" s="5"/>
      <c r="M13" s="24"/>
    </row>
    <row r="14" spans="1:11" ht="12.75">
      <c r="A14" s="7" t="s">
        <v>10</v>
      </c>
      <c r="B14" s="8"/>
      <c r="C14" s="9" t="s">
        <v>60</v>
      </c>
      <c r="D14" s="10"/>
      <c r="E14" s="11"/>
      <c r="F14" s="28"/>
      <c r="G14" s="28"/>
      <c r="H14" s="14"/>
      <c r="I14" s="12"/>
      <c r="J14" s="12"/>
      <c r="K14" s="13"/>
    </row>
    <row r="15" spans="1:13" s="237" customFormat="1" ht="12.75">
      <c r="A15" s="15"/>
      <c r="B15" s="16" t="s">
        <v>101</v>
      </c>
      <c r="C15" s="526" t="s">
        <v>177</v>
      </c>
      <c r="D15" s="527"/>
      <c r="E15" s="527"/>
      <c r="F15" s="527"/>
      <c r="G15" s="527"/>
      <c r="H15" s="528"/>
      <c r="I15" s="20"/>
      <c r="J15" s="20"/>
      <c r="K15" s="21"/>
      <c r="L15" s="5"/>
      <c r="M15" s="23"/>
    </row>
    <row r="16" spans="1:14" s="232" customFormat="1" ht="12.75">
      <c r="A16" s="63"/>
      <c r="B16" s="64" t="s">
        <v>32</v>
      </c>
      <c r="C16" s="65" t="s">
        <v>486</v>
      </c>
      <c r="D16" s="66"/>
      <c r="E16" s="67"/>
      <c r="F16" s="68"/>
      <c r="G16" s="68"/>
      <c r="H16" s="69"/>
      <c r="I16" s="70"/>
      <c r="J16" s="68"/>
      <c r="K16" s="69"/>
      <c r="L16" s="238"/>
      <c r="M16" s="237"/>
      <c r="N16" s="237"/>
    </row>
    <row r="17" spans="1:14" s="241" customFormat="1" ht="12.75">
      <c r="A17" s="55"/>
      <c r="B17" s="56">
        <v>1</v>
      </c>
      <c r="C17" s="57" t="s">
        <v>459</v>
      </c>
      <c r="D17" s="71"/>
      <c r="E17" s="72"/>
      <c r="F17" s="60"/>
      <c r="G17" s="60"/>
      <c r="H17" s="61"/>
      <c r="I17" s="62"/>
      <c r="J17" s="60"/>
      <c r="K17" s="61"/>
      <c r="L17" s="239"/>
      <c r="M17" s="240"/>
      <c r="N17" s="240"/>
    </row>
    <row r="18" spans="2:11" s="19" customFormat="1" ht="15" customHeight="1">
      <c r="B18" s="19" t="s">
        <v>0</v>
      </c>
      <c r="C18" s="19" t="s">
        <v>488</v>
      </c>
      <c r="D18" s="31">
        <v>14.3</v>
      </c>
      <c r="E18" s="17" t="s">
        <v>14</v>
      </c>
      <c r="F18" s="22" t="s">
        <v>116</v>
      </c>
      <c r="G18" s="93"/>
      <c r="H18" s="32">
        <f>G18</f>
        <v>0</v>
      </c>
      <c r="I18" s="33" t="s">
        <v>116</v>
      </c>
      <c r="J18" s="33">
        <f aca="true" t="shared" si="0" ref="J18:J24">TRUNC(G18*(1+$K$4),2)</f>
        <v>0</v>
      </c>
      <c r="K18" s="84">
        <f>D18*J18</f>
        <v>0</v>
      </c>
    </row>
    <row r="19" spans="2:11" s="19" customFormat="1" ht="15" customHeight="1">
      <c r="B19" s="19" t="s">
        <v>1</v>
      </c>
      <c r="C19" s="19" t="s">
        <v>489</v>
      </c>
      <c r="D19" s="31">
        <v>14.3</v>
      </c>
      <c r="E19" s="17" t="s">
        <v>14</v>
      </c>
      <c r="F19" s="22" t="s">
        <v>116</v>
      </c>
      <c r="G19" s="93"/>
      <c r="H19" s="32">
        <f>G19</f>
        <v>0</v>
      </c>
      <c r="I19" s="33" t="s">
        <v>116</v>
      </c>
      <c r="J19" s="33">
        <f t="shared" si="0"/>
        <v>0</v>
      </c>
      <c r="K19" s="84">
        <f>D19*J19</f>
        <v>0</v>
      </c>
    </row>
    <row r="20" spans="2:11" s="19" customFormat="1" ht="15" customHeight="1">
      <c r="B20" s="19" t="s">
        <v>17</v>
      </c>
      <c r="C20" s="19" t="s">
        <v>490</v>
      </c>
      <c r="D20" s="31">
        <v>1</v>
      </c>
      <c r="E20" s="156" t="s">
        <v>238</v>
      </c>
      <c r="F20" s="93"/>
      <c r="G20" s="93"/>
      <c r="H20" s="32">
        <f aca="true" t="shared" si="1" ref="H20:H25">F20+G20</f>
        <v>0</v>
      </c>
      <c r="I20" s="33">
        <f aca="true" t="shared" si="2" ref="I20:I25">TRUNC(F20*(1+$K$4),2)</f>
        <v>0</v>
      </c>
      <c r="J20" s="33">
        <f t="shared" si="0"/>
        <v>0</v>
      </c>
      <c r="K20" s="84">
        <f aca="true" t="shared" si="3" ref="K20:K25">(I20+J20)*D20</f>
        <v>0</v>
      </c>
    </row>
    <row r="21" spans="2:11" s="19" customFormat="1" ht="15" customHeight="1">
      <c r="B21" s="19" t="s">
        <v>18</v>
      </c>
      <c r="C21" s="19" t="s">
        <v>491</v>
      </c>
      <c r="D21" s="31">
        <v>14.3</v>
      </c>
      <c r="E21" s="17" t="s">
        <v>14</v>
      </c>
      <c r="F21" s="93"/>
      <c r="G21" s="93"/>
      <c r="H21" s="32">
        <f t="shared" si="1"/>
        <v>0</v>
      </c>
      <c r="I21" s="33">
        <f t="shared" si="2"/>
        <v>0</v>
      </c>
      <c r="J21" s="33">
        <f t="shared" si="0"/>
        <v>0</v>
      </c>
      <c r="K21" s="84">
        <f t="shared" si="3"/>
        <v>0</v>
      </c>
    </row>
    <row r="22" spans="2:11" s="19" customFormat="1" ht="25.5">
      <c r="B22" s="19" t="s">
        <v>19</v>
      </c>
      <c r="C22" s="19" t="s">
        <v>741</v>
      </c>
      <c r="D22" s="31">
        <v>14.3</v>
      </c>
      <c r="E22" s="17" t="s">
        <v>14</v>
      </c>
      <c r="F22" s="93"/>
      <c r="G22" s="93"/>
      <c r="H22" s="32">
        <f t="shared" si="1"/>
        <v>0</v>
      </c>
      <c r="I22" s="33">
        <f t="shared" si="2"/>
        <v>0</v>
      </c>
      <c r="J22" s="33">
        <f t="shared" si="0"/>
        <v>0</v>
      </c>
      <c r="K22" s="84">
        <f t="shared" si="3"/>
        <v>0</v>
      </c>
    </row>
    <row r="23" spans="2:11" s="19" customFormat="1" ht="15" customHeight="1">
      <c r="B23" s="19" t="s">
        <v>20</v>
      </c>
      <c r="C23" s="19" t="s">
        <v>495</v>
      </c>
      <c r="D23" s="31">
        <v>14.3</v>
      </c>
      <c r="E23" s="17" t="s">
        <v>14</v>
      </c>
      <c r="F23" s="93"/>
      <c r="G23" s="93"/>
      <c r="H23" s="32">
        <f t="shared" si="1"/>
        <v>0</v>
      </c>
      <c r="I23" s="33">
        <f t="shared" si="2"/>
        <v>0</v>
      </c>
      <c r="J23" s="33">
        <f t="shared" si="0"/>
        <v>0</v>
      </c>
      <c r="K23" s="84">
        <f t="shared" si="3"/>
        <v>0</v>
      </c>
    </row>
    <row r="24" spans="2:11" s="19" customFormat="1" ht="15" customHeight="1">
      <c r="B24" s="19" t="s">
        <v>21</v>
      </c>
      <c r="C24" s="19" t="s">
        <v>496</v>
      </c>
      <c r="D24" s="31">
        <v>14.3</v>
      </c>
      <c r="E24" s="17" t="s">
        <v>14</v>
      </c>
      <c r="F24" s="93"/>
      <c r="G24" s="93"/>
      <c r="H24" s="32">
        <f t="shared" si="1"/>
        <v>0</v>
      </c>
      <c r="I24" s="33">
        <f t="shared" si="2"/>
        <v>0</v>
      </c>
      <c r="J24" s="33">
        <f t="shared" si="0"/>
        <v>0</v>
      </c>
      <c r="K24" s="84">
        <f t="shared" si="3"/>
        <v>0</v>
      </c>
    </row>
    <row r="25" spans="2:11" s="19" customFormat="1" ht="15" customHeight="1">
      <c r="B25" s="19" t="s">
        <v>46</v>
      </c>
      <c r="C25" s="19" t="s">
        <v>460</v>
      </c>
      <c r="D25" s="31">
        <v>1</v>
      </c>
      <c r="E25" s="156" t="s">
        <v>238</v>
      </c>
      <c r="F25" s="93"/>
      <c r="G25" s="93"/>
      <c r="H25" s="32">
        <f t="shared" si="1"/>
        <v>0</v>
      </c>
      <c r="I25" s="33">
        <f t="shared" si="2"/>
        <v>0</v>
      </c>
      <c r="J25" s="33">
        <f>TRUNC(G25*(1+$K$4),2)</f>
        <v>0</v>
      </c>
      <c r="K25" s="84">
        <f t="shared" si="3"/>
        <v>0</v>
      </c>
    </row>
    <row r="26" spans="1:14" s="241" customFormat="1" ht="12.75">
      <c r="A26" s="55"/>
      <c r="B26" s="56">
        <v>2</v>
      </c>
      <c r="C26" s="57" t="s">
        <v>461</v>
      </c>
      <c r="D26" s="71"/>
      <c r="E26" s="72"/>
      <c r="F26" s="60"/>
      <c r="G26" s="60"/>
      <c r="H26" s="175"/>
      <c r="I26" s="62"/>
      <c r="J26" s="60"/>
      <c r="K26" s="61"/>
      <c r="L26" s="239"/>
      <c r="M26" s="240"/>
      <c r="N26" s="240"/>
    </row>
    <row r="27" spans="2:11" s="19" customFormat="1" ht="15" customHeight="1">
      <c r="B27" s="19" t="s">
        <v>12</v>
      </c>
      <c r="C27" s="19" t="s">
        <v>492</v>
      </c>
      <c r="D27" s="31">
        <v>20</v>
      </c>
      <c r="E27" s="17" t="s">
        <v>110</v>
      </c>
      <c r="F27" s="93"/>
      <c r="G27" s="93"/>
      <c r="H27" s="32">
        <f>F27+G27</f>
        <v>0</v>
      </c>
      <c r="I27" s="33">
        <f aca="true" t="shared" si="4" ref="I27:I37">TRUNC(F27*(1+$K$4),2)</f>
        <v>0</v>
      </c>
      <c r="J27" s="33">
        <f aca="true" t="shared" si="5" ref="J27:J37">TRUNC(G27*(1+$K$4),2)</f>
        <v>0</v>
      </c>
      <c r="K27" s="84">
        <f>(I27+J27)*D27</f>
        <v>0</v>
      </c>
    </row>
    <row r="28" spans="2:11" s="19" customFormat="1" ht="15" customHeight="1">
      <c r="B28" s="19" t="s">
        <v>24</v>
      </c>
      <c r="C28" s="19" t="s">
        <v>462</v>
      </c>
      <c r="D28" s="31">
        <v>67</v>
      </c>
      <c r="E28" s="17" t="s">
        <v>110</v>
      </c>
      <c r="F28" s="22" t="s">
        <v>116</v>
      </c>
      <c r="G28" s="93"/>
      <c r="H28" s="32">
        <f>G28</f>
        <v>0</v>
      </c>
      <c r="I28" s="33" t="s">
        <v>116</v>
      </c>
      <c r="J28" s="33">
        <f t="shared" si="5"/>
        <v>0</v>
      </c>
      <c r="K28" s="84">
        <f>D28*J28</f>
        <v>0</v>
      </c>
    </row>
    <row r="29" spans="2:11" s="19" customFormat="1" ht="15" customHeight="1">
      <c r="B29" s="19" t="s">
        <v>25</v>
      </c>
      <c r="C29" s="19" t="s">
        <v>463</v>
      </c>
      <c r="D29" s="31">
        <v>56</v>
      </c>
      <c r="E29" s="17" t="s">
        <v>110</v>
      </c>
      <c r="F29" s="93"/>
      <c r="G29" s="93"/>
      <c r="H29" s="32">
        <f aca="true" t="shared" si="6" ref="H29:H38">F29+G29</f>
        <v>0</v>
      </c>
      <c r="I29" s="33">
        <f t="shared" si="4"/>
        <v>0</v>
      </c>
      <c r="J29" s="33">
        <f t="shared" si="5"/>
        <v>0</v>
      </c>
      <c r="K29" s="84">
        <f aca="true" t="shared" si="7" ref="K29:K38">(I29+J29)*D29</f>
        <v>0</v>
      </c>
    </row>
    <row r="30" spans="2:11" s="19" customFormat="1" ht="15" customHeight="1">
      <c r="B30" s="19" t="s">
        <v>26</v>
      </c>
      <c r="C30" s="19" t="s">
        <v>497</v>
      </c>
      <c r="D30" s="31">
        <v>13.5</v>
      </c>
      <c r="E30" s="17" t="s">
        <v>110</v>
      </c>
      <c r="F30" s="93"/>
      <c r="G30" s="93"/>
      <c r="H30" s="32">
        <f t="shared" si="6"/>
        <v>0</v>
      </c>
      <c r="I30" s="33">
        <f t="shared" si="4"/>
        <v>0</v>
      </c>
      <c r="J30" s="33">
        <f t="shared" si="5"/>
        <v>0</v>
      </c>
      <c r="K30" s="84">
        <f t="shared" si="7"/>
        <v>0</v>
      </c>
    </row>
    <row r="31" spans="2:11" s="19" customFormat="1" ht="15" customHeight="1">
      <c r="B31" s="19" t="s">
        <v>54</v>
      </c>
      <c r="C31" s="19" t="s">
        <v>498</v>
      </c>
      <c r="D31" s="31">
        <v>1.5</v>
      </c>
      <c r="E31" s="17" t="s">
        <v>110</v>
      </c>
      <c r="F31" s="93"/>
      <c r="G31" s="93"/>
      <c r="H31" s="32">
        <f t="shared" si="6"/>
        <v>0</v>
      </c>
      <c r="I31" s="33">
        <f t="shared" si="4"/>
        <v>0</v>
      </c>
      <c r="J31" s="33">
        <f t="shared" si="5"/>
        <v>0</v>
      </c>
      <c r="K31" s="84">
        <f t="shared" si="7"/>
        <v>0</v>
      </c>
    </row>
    <row r="32" spans="2:11" s="19" customFormat="1" ht="15" customHeight="1">
      <c r="B32" s="19" t="s">
        <v>59</v>
      </c>
      <c r="C32" s="19" t="s">
        <v>499</v>
      </c>
      <c r="D32" s="31">
        <v>64</v>
      </c>
      <c r="E32" s="17" t="s">
        <v>14</v>
      </c>
      <c r="F32" s="93"/>
      <c r="G32" s="93"/>
      <c r="H32" s="32">
        <f t="shared" si="6"/>
        <v>0</v>
      </c>
      <c r="I32" s="33">
        <f t="shared" si="4"/>
        <v>0</v>
      </c>
      <c r="J32" s="33">
        <f t="shared" si="5"/>
        <v>0</v>
      </c>
      <c r="K32" s="84">
        <f t="shared" si="7"/>
        <v>0</v>
      </c>
    </row>
    <row r="33" spans="2:11" s="19" customFormat="1" ht="15" customHeight="1">
      <c r="B33" s="19" t="s">
        <v>70</v>
      </c>
      <c r="C33" s="19" t="s">
        <v>464</v>
      </c>
      <c r="D33" s="31">
        <v>2.3</v>
      </c>
      <c r="E33" s="17" t="s">
        <v>110</v>
      </c>
      <c r="F33" s="93"/>
      <c r="G33" s="93"/>
      <c r="H33" s="32">
        <f t="shared" si="6"/>
        <v>0</v>
      </c>
      <c r="I33" s="33">
        <f t="shared" si="4"/>
        <v>0</v>
      </c>
      <c r="J33" s="33">
        <f t="shared" si="5"/>
        <v>0</v>
      </c>
      <c r="K33" s="84">
        <f t="shared" si="7"/>
        <v>0</v>
      </c>
    </row>
    <row r="34" spans="2:11" s="19" customFormat="1" ht="15" customHeight="1">
      <c r="B34" s="19" t="s">
        <v>181</v>
      </c>
      <c r="C34" s="19" t="s">
        <v>465</v>
      </c>
      <c r="D34" s="31">
        <v>215</v>
      </c>
      <c r="E34" s="17" t="s">
        <v>14</v>
      </c>
      <c r="F34" s="93"/>
      <c r="G34" s="93"/>
      <c r="H34" s="32">
        <f t="shared" si="6"/>
        <v>0</v>
      </c>
      <c r="I34" s="33">
        <f t="shared" si="4"/>
        <v>0</v>
      </c>
      <c r="J34" s="33">
        <f t="shared" si="5"/>
        <v>0</v>
      </c>
      <c r="K34" s="84">
        <f t="shared" si="7"/>
        <v>0</v>
      </c>
    </row>
    <row r="35" spans="2:11" s="19" customFormat="1" ht="15" customHeight="1">
      <c r="B35" s="19" t="s">
        <v>181</v>
      </c>
      <c r="C35" s="19" t="s">
        <v>742</v>
      </c>
      <c r="D35" s="31">
        <v>215</v>
      </c>
      <c r="E35" s="17" t="s">
        <v>14</v>
      </c>
      <c r="F35" s="93"/>
      <c r="G35" s="93"/>
      <c r="H35" s="32">
        <f t="shared" si="6"/>
        <v>0</v>
      </c>
      <c r="I35" s="33">
        <f t="shared" si="4"/>
        <v>0</v>
      </c>
      <c r="J35" s="33">
        <f t="shared" si="5"/>
        <v>0</v>
      </c>
      <c r="K35" s="84">
        <f t="shared" si="7"/>
        <v>0</v>
      </c>
    </row>
    <row r="36" spans="2:11" s="19" customFormat="1" ht="15" customHeight="1">
      <c r="B36" s="19" t="s">
        <v>182</v>
      </c>
      <c r="C36" s="19" t="s">
        <v>460</v>
      </c>
      <c r="D36" s="31">
        <v>25</v>
      </c>
      <c r="E36" s="156" t="s">
        <v>238</v>
      </c>
      <c r="F36" s="93"/>
      <c r="G36" s="93"/>
      <c r="H36" s="32">
        <f t="shared" si="6"/>
        <v>0</v>
      </c>
      <c r="I36" s="33">
        <f t="shared" si="4"/>
        <v>0</v>
      </c>
      <c r="J36" s="33">
        <f t="shared" si="5"/>
        <v>0</v>
      </c>
      <c r="K36" s="84">
        <f t="shared" si="7"/>
        <v>0</v>
      </c>
    </row>
    <row r="37" spans="2:11" s="19" customFormat="1" ht="15" customHeight="1">
      <c r="B37" s="19" t="s">
        <v>183</v>
      </c>
      <c r="C37" s="19" t="s">
        <v>466</v>
      </c>
      <c r="D37" s="31">
        <v>210</v>
      </c>
      <c r="E37" s="17" t="s">
        <v>14</v>
      </c>
      <c r="F37" s="93"/>
      <c r="G37" s="93"/>
      <c r="H37" s="32">
        <f t="shared" si="6"/>
        <v>0</v>
      </c>
      <c r="I37" s="33">
        <f t="shared" si="4"/>
        <v>0</v>
      </c>
      <c r="J37" s="33">
        <f t="shared" si="5"/>
        <v>0</v>
      </c>
      <c r="K37" s="84">
        <f t="shared" si="7"/>
        <v>0</v>
      </c>
    </row>
    <row r="38" spans="2:11" s="19" customFormat="1" ht="15" customHeight="1">
      <c r="B38" s="19" t="s">
        <v>184</v>
      </c>
      <c r="C38" s="19" t="s">
        <v>493</v>
      </c>
      <c r="D38" s="31">
        <v>215</v>
      </c>
      <c r="E38" s="17" t="s">
        <v>14</v>
      </c>
      <c r="F38" s="93"/>
      <c r="G38" s="93"/>
      <c r="H38" s="32">
        <f t="shared" si="6"/>
        <v>0</v>
      </c>
      <c r="I38" s="33">
        <f>TRUNC(F38*(1+$K$4),2)</f>
        <v>0</v>
      </c>
      <c r="J38" s="33">
        <f>TRUNC(G38*(1+$K$4),2)</f>
        <v>0</v>
      </c>
      <c r="K38" s="84">
        <f t="shared" si="7"/>
        <v>0</v>
      </c>
    </row>
    <row r="39" spans="1:14" s="241" customFormat="1" ht="12.75">
      <c r="A39" s="55"/>
      <c r="B39" s="56">
        <v>3</v>
      </c>
      <c r="C39" s="57" t="s">
        <v>467</v>
      </c>
      <c r="D39" s="71"/>
      <c r="E39" s="72"/>
      <c r="F39" s="60"/>
      <c r="G39" s="60"/>
      <c r="H39" s="175"/>
      <c r="I39" s="62"/>
      <c r="J39" s="60"/>
      <c r="K39" s="61"/>
      <c r="L39" s="239"/>
      <c r="M39" s="240"/>
      <c r="N39" s="240"/>
    </row>
    <row r="40" spans="2:11" s="19" customFormat="1" ht="15" customHeight="1">
      <c r="B40" s="19" t="s">
        <v>22</v>
      </c>
      <c r="C40" s="19" t="s">
        <v>743</v>
      </c>
      <c r="D40" s="31">
        <v>527</v>
      </c>
      <c r="E40" s="17" t="s">
        <v>14</v>
      </c>
      <c r="F40" s="22" t="s">
        <v>116</v>
      </c>
      <c r="G40" s="93"/>
      <c r="H40" s="32">
        <f>G40</f>
        <v>0</v>
      </c>
      <c r="I40" s="33" t="s">
        <v>116</v>
      </c>
      <c r="J40" s="33">
        <f aca="true" t="shared" si="8" ref="J40:J45">TRUNC(G40*(1+$K$4),2)</f>
        <v>0</v>
      </c>
      <c r="K40" s="84">
        <f>D40*J40</f>
        <v>0</v>
      </c>
    </row>
    <row r="41" spans="2:11" s="19" customFormat="1" ht="28.5" customHeight="1">
      <c r="B41" s="19" t="s">
        <v>23</v>
      </c>
      <c r="C41" s="19" t="s">
        <v>494</v>
      </c>
      <c r="D41" s="31">
        <v>160</v>
      </c>
      <c r="E41" s="17" t="s">
        <v>14</v>
      </c>
      <c r="F41" s="22" t="s">
        <v>116</v>
      </c>
      <c r="G41" s="93"/>
      <c r="H41" s="32">
        <f>G41</f>
        <v>0</v>
      </c>
      <c r="I41" s="33" t="s">
        <v>116</v>
      </c>
      <c r="J41" s="33">
        <f t="shared" si="8"/>
        <v>0</v>
      </c>
      <c r="K41" s="84">
        <f>D41*J41</f>
        <v>0</v>
      </c>
    </row>
    <row r="42" spans="2:11" s="19" customFormat="1" ht="15" customHeight="1">
      <c r="B42" s="19" t="s">
        <v>27</v>
      </c>
      <c r="C42" s="19" t="s">
        <v>468</v>
      </c>
      <c r="D42" s="31">
        <v>527</v>
      </c>
      <c r="E42" s="17" t="s">
        <v>14</v>
      </c>
      <c r="F42" s="22" t="s">
        <v>116</v>
      </c>
      <c r="G42" s="93"/>
      <c r="H42" s="32">
        <f>G42</f>
        <v>0</v>
      </c>
      <c r="I42" s="33" t="s">
        <v>116</v>
      </c>
      <c r="J42" s="33">
        <f t="shared" si="8"/>
        <v>0</v>
      </c>
      <c r="K42" s="84">
        <f>D42*J42</f>
        <v>0</v>
      </c>
    </row>
    <row r="43" spans="2:11" s="19" customFormat="1" ht="15" customHeight="1">
      <c r="B43" s="19" t="s">
        <v>71</v>
      </c>
      <c r="C43" s="19" t="s">
        <v>469</v>
      </c>
      <c r="D43" s="31">
        <v>527</v>
      </c>
      <c r="E43" s="17" t="s">
        <v>14</v>
      </c>
      <c r="F43" s="93"/>
      <c r="G43" s="93"/>
      <c r="H43" s="32">
        <f>F43+G43</f>
        <v>0</v>
      </c>
      <c r="I43" s="33">
        <f>TRUNC(F43*(1+$K$4),2)</f>
        <v>0</v>
      </c>
      <c r="J43" s="33">
        <f t="shared" si="8"/>
        <v>0</v>
      </c>
      <c r="K43" s="84">
        <f>(I43+J43)*D43</f>
        <v>0</v>
      </c>
    </row>
    <row r="44" spans="2:11" s="19" customFormat="1" ht="15" customHeight="1">
      <c r="B44" s="19" t="s">
        <v>72</v>
      </c>
      <c r="C44" s="19" t="s">
        <v>744</v>
      </c>
      <c r="D44" s="31">
        <v>527</v>
      </c>
      <c r="E44" s="17" t="s">
        <v>14</v>
      </c>
      <c r="F44" s="93"/>
      <c r="G44" s="93"/>
      <c r="H44" s="32">
        <f>F44+G44</f>
        <v>0</v>
      </c>
      <c r="I44" s="33">
        <f>TRUNC(F44*(1+$K$4),2)</f>
        <v>0</v>
      </c>
      <c r="J44" s="33">
        <f t="shared" si="8"/>
        <v>0</v>
      </c>
      <c r="K44" s="84">
        <f>(I44+J44)*D44</f>
        <v>0</v>
      </c>
    </row>
    <row r="45" spans="2:11" s="19" customFormat="1" ht="15" customHeight="1">
      <c r="B45" s="19" t="s">
        <v>74</v>
      </c>
      <c r="C45" s="19" t="s">
        <v>470</v>
      </c>
      <c r="D45" s="31">
        <v>3</v>
      </c>
      <c r="E45" s="156" t="s">
        <v>238</v>
      </c>
      <c r="F45" s="93"/>
      <c r="G45" s="93"/>
      <c r="H45" s="32">
        <f>F45+G45</f>
        <v>0</v>
      </c>
      <c r="I45" s="33">
        <f>TRUNC(F45*(1+$K$4),2)</f>
        <v>0</v>
      </c>
      <c r="J45" s="33">
        <f t="shared" si="8"/>
        <v>0</v>
      </c>
      <c r="K45" s="84">
        <f>(I45+J45)*D45</f>
        <v>0</v>
      </c>
    </row>
    <row r="46" spans="1:14" s="241" customFormat="1" ht="12.75">
      <c r="A46" s="55"/>
      <c r="B46" s="56">
        <v>4</v>
      </c>
      <c r="C46" s="57" t="s">
        <v>471</v>
      </c>
      <c r="D46" s="71"/>
      <c r="E46" s="72"/>
      <c r="F46" s="60"/>
      <c r="G46" s="60"/>
      <c r="H46" s="175"/>
      <c r="I46" s="62"/>
      <c r="J46" s="60"/>
      <c r="K46" s="61"/>
      <c r="L46" s="239"/>
      <c r="M46" s="240"/>
      <c r="N46" s="240"/>
    </row>
    <row r="47" spans="2:11" s="19" customFormat="1" ht="15" customHeight="1">
      <c r="B47" s="19" t="s">
        <v>28</v>
      </c>
      <c r="C47" s="19" t="s">
        <v>472</v>
      </c>
      <c r="D47" s="31">
        <v>42</v>
      </c>
      <c r="E47" s="17" t="s">
        <v>14</v>
      </c>
      <c r="F47" s="22" t="s">
        <v>116</v>
      </c>
      <c r="G47" s="93"/>
      <c r="H47" s="32">
        <f>G47</f>
        <v>0</v>
      </c>
      <c r="I47" s="33" t="s">
        <v>116</v>
      </c>
      <c r="J47" s="33">
        <f>TRUNC(G47*(1+$K$4),2)</f>
        <v>0</v>
      </c>
      <c r="K47" s="84">
        <f>D47*J47</f>
        <v>0</v>
      </c>
    </row>
    <row r="48" spans="2:11" s="19" customFormat="1" ht="15" customHeight="1">
      <c r="B48" s="19" t="s">
        <v>76</v>
      </c>
      <c r="C48" s="19" t="s">
        <v>473</v>
      </c>
      <c r="D48" s="31">
        <v>42</v>
      </c>
      <c r="E48" s="17" t="s">
        <v>14</v>
      </c>
      <c r="F48" s="22" t="s">
        <v>116</v>
      </c>
      <c r="G48" s="93"/>
      <c r="H48" s="32">
        <f>G48</f>
        <v>0</v>
      </c>
      <c r="I48" s="33" t="s">
        <v>116</v>
      </c>
      <c r="J48" s="33">
        <f>TRUNC(G48*(1+$K$4),2)</f>
        <v>0</v>
      </c>
      <c r="K48" s="84">
        <f>D48*J48</f>
        <v>0</v>
      </c>
    </row>
    <row r="49" spans="2:11" s="19" customFormat="1" ht="15" customHeight="1">
      <c r="B49" s="19" t="s">
        <v>77</v>
      </c>
      <c r="C49" s="19" t="s">
        <v>500</v>
      </c>
      <c r="D49" s="31">
        <v>42</v>
      </c>
      <c r="E49" s="17" t="s">
        <v>14</v>
      </c>
      <c r="F49" s="93"/>
      <c r="G49" s="93"/>
      <c r="H49" s="32">
        <f>F49+G49</f>
        <v>0</v>
      </c>
      <c r="I49" s="33">
        <f>TRUNC(F49*(1+$K$4),2)</f>
        <v>0</v>
      </c>
      <c r="J49" s="33">
        <f>TRUNC(G49*(1+$K$4),2)</f>
        <v>0</v>
      </c>
      <c r="K49" s="84">
        <f>(I49+J49)*D49</f>
        <v>0</v>
      </c>
    </row>
    <row r="50" spans="2:11" s="19" customFormat="1" ht="15" customHeight="1">
      <c r="B50" s="19" t="s">
        <v>79</v>
      </c>
      <c r="C50" s="19" t="s">
        <v>460</v>
      </c>
      <c r="D50" s="31">
        <v>1</v>
      </c>
      <c r="E50" s="156" t="s">
        <v>238</v>
      </c>
      <c r="F50" s="93"/>
      <c r="G50" s="93"/>
      <c r="H50" s="32">
        <f>F50+G50</f>
        <v>0</v>
      </c>
      <c r="I50" s="33">
        <f>TRUNC(F50*(1+$K$4),2)</f>
        <v>0</v>
      </c>
      <c r="J50" s="33">
        <f>TRUNC(G50*(1+$K$4),2)</f>
        <v>0</v>
      </c>
      <c r="K50" s="84">
        <f>(I50+J50)*D50</f>
        <v>0</v>
      </c>
    </row>
    <row r="51" spans="1:14" s="241" customFormat="1" ht="12.75">
      <c r="A51" s="55"/>
      <c r="B51" s="56">
        <v>5</v>
      </c>
      <c r="C51" s="57" t="s">
        <v>474</v>
      </c>
      <c r="D51" s="71"/>
      <c r="E51" s="72"/>
      <c r="F51" s="60"/>
      <c r="G51" s="60"/>
      <c r="H51" s="175"/>
      <c r="I51" s="62"/>
      <c r="J51" s="60"/>
      <c r="K51" s="61"/>
      <c r="L51" s="239"/>
      <c r="M51" s="240"/>
      <c r="N51" s="240"/>
    </row>
    <row r="52" spans="2:11" s="19" customFormat="1" ht="15" customHeight="1">
      <c r="B52" s="19" t="s">
        <v>29</v>
      </c>
      <c r="C52" s="19" t="s">
        <v>475</v>
      </c>
      <c r="D52" s="31">
        <v>1</v>
      </c>
      <c r="E52" s="17" t="s">
        <v>14</v>
      </c>
      <c r="F52" s="22" t="s">
        <v>116</v>
      </c>
      <c r="G52" s="93"/>
      <c r="H52" s="32">
        <f>G52</f>
        <v>0</v>
      </c>
      <c r="I52" s="33" t="s">
        <v>116</v>
      </c>
      <c r="J52" s="33">
        <f>TRUNC(G52*(1+$K$4),2)</f>
        <v>0</v>
      </c>
      <c r="K52" s="84">
        <f>D52*J52</f>
        <v>0</v>
      </c>
    </row>
    <row r="53" spans="2:11" s="19" customFormat="1" ht="15" customHeight="1">
      <c r="B53" s="19" t="s">
        <v>30</v>
      </c>
      <c r="C53" s="19" t="s">
        <v>476</v>
      </c>
      <c r="D53" s="31">
        <v>10</v>
      </c>
      <c r="E53" s="17" t="s">
        <v>477</v>
      </c>
      <c r="F53" s="93"/>
      <c r="G53" s="93"/>
      <c r="H53" s="32">
        <f>F53+G53</f>
        <v>0</v>
      </c>
      <c r="I53" s="33">
        <f>TRUNC(F53*(1+$K$4),2)</f>
        <v>0</v>
      </c>
      <c r="J53" s="33">
        <f>TRUNC(G53*(1+$K$4),2)</f>
        <v>0</v>
      </c>
      <c r="K53" s="84">
        <f>(I53+J53)*D53</f>
        <v>0</v>
      </c>
    </row>
    <row r="54" spans="2:11" s="19" customFormat="1" ht="15" customHeight="1">
      <c r="B54" s="19" t="s">
        <v>86</v>
      </c>
      <c r="C54" s="19" t="s">
        <v>478</v>
      </c>
      <c r="D54" s="31">
        <v>1</v>
      </c>
      <c r="E54" s="17" t="s">
        <v>14</v>
      </c>
      <c r="F54" s="93"/>
      <c r="G54" s="93"/>
      <c r="H54" s="32">
        <f>F54+G54</f>
        <v>0</v>
      </c>
      <c r="I54" s="33">
        <f>TRUNC(F54*(1+$K$4),2)</f>
        <v>0</v>
      </c>
      <c r="J54" s="33">
        <f>TRUNC(G54*(1+$K$4),2)</f>
        <v>0</v>
      </c>
      <c r="K54" s="84">
        <f>(I54+J54)*D54</f>
        <v>0</v>
      </c>
    </row>
    <row r="55" spans="2:11" s="19" customFormat="1" ht="15" customHeight="1">
      <c r="B55" s="19" t="s">
        <v>87</v>
      </c>
      <c r="C55" s="19" t="s">
        <v>460</v>
      </c>
      <c r="D55" s="31">
        <v>1</v>
      </c>
      <c r="E55" s="156" t="s">
        <v>238</v>
      </c>
      <c r="F55" s="93"/>
      <c r="G55" s="93"/>
      <c r="H55" s="32">
        <f>F55+G55</f>
        <v>0</v>
      </c>
      <c r="I55" s="33">
        <f>TRUNC(F55*(1+$K$4),2)</f>
        <v>0</v>
      </c>
      <c r="J55" s="33">
        <f>TRUNC(G55*(1+$K$4),2)</f>
        <v>0</v>
      </c>
      <c r="K55" s="84">
        <f>(I55+J55)*D55</f>
        <v>0</v>
      </c>
    </row>
    <row r="56" spans="1:14" s="241" customFormat="1" ht="12.75">
      <c r="A56" s="55"/>
      <c r="B56" s="56">
        <v>6</v>
      </c>
      <c r="C56" s="57" t="s">
        <v>479</v>
      </c>
      <c r="D56" s="71"/>
      <c r="E56" s="72"/>
      <c r="F56" s="60"/>
      <c r="G56" s="60"/>
      <c r="H56" s="175"/>
      <c r="I56" s="62"/>
      <c r="J56" s="60"/>
      <c r="K56" s="61"/>
      <c r="L56" s="239"/>
      <c r="M56" s="240"/>
      <c r="N56" s="240"/>
    </row>
    <row r="57" spans="2:11" s="19" customFormat="1" ht="15" customHeight="1">
      <c r="B57" s="19" t="s">
        <v>31</v>
      </c>
      <c r="C57" s="19" t="s">
        <v>480</v>
      </c>
      <c r="D57" s="31">
        <v>2.6</v>
      </c>
      <c r="E57" s="17" t="s">
        <v>14</v>
      </c>
      <c r="F57" s="22" t="s">
        <v>116</v>
      </c>
      <c r="G57" s="93"/>
      <c r="H57" s="32">
        <f>G57</f>
        <v>0</v>
      </c>
      <c r="I57" s="33" t="s">
        <v>116</v>
      </c>
      <c r="J57" s="33">
        <f>TRUNC(G57*(1+$K$4),2)</f>
        <v>0</v>
      </c>
      <c r="K57" s="84">
        <f>D57*J57</f>
        <v>0</v>
      </c>
    </row>
    <row r="58" spans="2:11" s="19" customFormat="1" ht="15" customHeight="1">
      <c r="B58" s="19" t="s">
        <v>31</v>
      </c>
      <c r="C58" s="19" t="s">
        <v>481</v>
      </c>
      <c r="D58" s="31">
        <v>2.6</v>
      </c>
      <c r="E58" s="17" t="s">
        <v>14</v>
      </c>
      <c r="F58" s="22" t="s">
        <v>116</v>
      </c>
      <c r="G58" s="93"/>
      <c r="H58" s="32">
        <f>G58</f>
        <v>0</v>
      </c>
      <c r="I58" s="33" t="s">
        <v>116</v>
      </c>
      <c r="J58" s="33">
        <f>TRUNC(G58*(1+$K$4),2)</f>
        <v>0</v>
      </c>
      <c r="K58" s="84">
        <f>D58*J58</f>
        <v>0</v>
      </c>
    </row>
    <row r="59" spans="2:11" s="19" customFormat="1" ht="15" customHeight="1">
      <c r="B59" s="19" t="s">
        <v>43</v>
      </c>
      <c r="C59" s="19" t="s">
        <v>482</v>
      </c>
      <c r="D59" s="31">
        <v>2</v>
      </c>
      <c r="E59" s="17" t="s">
        <v>477</v>
      </c>
      <c r="F59" s="93"/>
      <c r="G59" s="93"/>
      <c r="H59" s="32">
        <f aca="true" t="shared" si="9" ref="H59:H64">F59+G59</f>
        <v>0</v>
      </c>
      <c r="I59" s="33">
        <f aca="true" t="shared" si="10" ref="I59:J64">TRUNC(F59*(1+$K$4),2)</f>
        <v>0</v>
      </c>
      <c r="J59" s="33">
        <f t="shared" si="10"/>
        <v>0</v>
      </c>
      <c r="K59" s="34">
        <f aca="true" t="shared" si="11" ref="K59:K64">SUM(I59:J59)*D59</f>
        <v>0</v>
      </c>
    </row>
    <row r="60" spans="2:11" s="19" customFormat="1" ht="15" customHeight="1">
      <c r="B60" s="19" t="s">
        <v>84</v>
      </c>
      <c r="C60" s="19" t="s">
        <v>745</v>
      </c>
      <c r="D60" s="31">
        <v>2.6</v>
      </c>
      <c r="E60" s="17" t="s">
        <v>14</v>
      </c>
      <c r="F60" s="93"/>
      <c r="G60" s="93"/>
      <c r="H60" s="32">
        <f t="shared" si="9"/>
        <v>0</v>
      </c>
      <c r="I60" s="33">
        <f t="shared" si="10"/>
        <v>0</v>
      </c>
      <c r="J60" s="33">
        <f t="shared" si="10"/>
        <v>0</v>
      </c>
      <c r="K60" s="34">
        <f t="shared" si="11"/>
        <v>0</v>
      </c>
    </row>
    <row r="61" spans="2:11" s="19" customFormat="1" ht="15" customHeight="1">
      <c r="B61" s="19" t="s">
        <v>131</v>
      </c>
      <c r="C61" s="19" t="s">
        <v>460</v>
      </c>
      <c r="D61" s="31">
        <v>1</v>
      </c>
      <c r="E61" s="156" t="s">
        <v>238</v>
      </c>
      <c r="F61" s="93"/>
      <c r="G61" s="93"/>
      <c r="H61" s="32">
        <f t="shared" si="9"/>
        <v>0</v>
      </c>
      <c r="I61" s="33">
        <f t="shared" si="10"/>
        <v>0</v>
      </c>
      <c r="J61" s="33">
        <f t="shared" si="10"/>
        <v>0</v>
      </c>
      <c r="K61" s="34">
        <f t="shared" si="11"/>
        <v>0</v>
      </c>
    </row>
    <row r="62" spans="2:11" s="19" customFormat="1" ht="15" customHeight="1">
      <c r="B62" s="19" t="s">
        <v>132</v>
      </c>
      <c r="C62" s="19" t="s">
        <v>483</v>
      </c>
      <c r="D62" s="31">
        <v>1</v>
      </c>
      <c r="E62" s="17" t="s">
        <v>484</v>
      </c>
      <c r="F62" s="93"/>
      <c r="G62" s="93"/>
      <c r="H62" s="32">
        <f t="shared" si="9"/>
        <v>0</v>
      </c>
      <c r="I62" s="33">
        <f t="shared" si="10"/>
        <v>0</v>
      </c>
      <c r="J62" s="33">
        <f t="shared" si="10"/>
        <v>0</v>
      </c>
      <c r="K62" s="34">
        <f t="shared" si="11"/>
        <v>0</v>
      </c>
    </row>
    <row r="63" spans="2:11" s="19" customFormat="1" ht="15" customHeight="1">
      <c r="B63" s="19" t="s">
        <v>133</v>
      </c>
      <c r="C63" s="19" t="s">
        <v>501</v>
      </c>
      <c r="D63" s="31">
        <v>7.5</v>
      </c>
      <c r="E63" s="17" t="s">
        <v>16</v>
      </c>
      <c r="F63" s="93"/>
      <c r="G63" s="93"/>
      <c r="H63" s="32">
        <f t="shared" si="9"/>
        <v>0</v>
      </c>
      <c r="I63" s="33">
        <f t="shared" si="10"/>
        <v>0</v>
      </c>
      <c r="J63" s="33">
        <f t="shared" si="10"/>
        <v>0</v>
      </c>
      <c r="K63" s="34">
        <f t="shared" si="11"/>
        <v>0</v>
      </c>
    </row>
    <row r="64" spans="2:11" s="19" customFormat="1" ht="15" customHeight="1">
      <c r="B64" s="19" t="s">
        <v>134</v>
      </c>
      <c r="C64" s="19" t="s">
        <v>485</v>
      </c>
      <c r="D64" s="31">
        <v>10</v>
      </c>
      <c r="E64" s="156" t="s">
        <v>238</v>
      </c>
      <c r="F64" s="93"/>
      <c r="G64" s="93"/>
      <c r="H64" s="32">
        <f t="shared" si="9"/>
        <v>0</v>
      </c>
      <c r="I64" s="33">
        <f t="shared" si="10"/>
        <v>0</v>
      </c>
      <c r="J64" s="33">
        <f t="shared" si="10"/>
        <v>0</v>
      </c>
      <c r="K64" s="34">
        <f t="shared" si="11"/>
        <v>0</v>
      </c>
    </row>
    <row r="65" spans="1:14" ht="12.75">
      <c r="A65" s="147"/>
      <c r="B65" s="148"/>
      <c r="C65" s="149" t="s">
        <v>487</v>
      </c>
      <c r="D65" s="150"/>
      <c r="E65" s="151"/>
      <c r="F65" s="152">
        <f>SUMPRODUCT(F17:F64,D17:D64)</f>
        <v>0</v>
      </c>
      <c r="G65" s="152">
        <f>SUMPRODUCT(G17:G64,D17:D64)</f>
        <v>0</v>
      </c>
      <c r="H65" s="152">
        <f>SUM(H17:H64)</f>
        <v>0</v>
      </c>
      <c r="I65" s="153">
        <f>SUMPRODUCT(I17:I64,D17:D64)</f>
        <v>0</v>
      </c>
      <c r="J65" s="153">
        <f>SUMPRODUCT(J17:J64,D17:D64)</f>
        <v>0</v>
      </c>
      <c r="K65" s="153">
        <f>SUM(K17:K64)</f>
        <v>0</v>
      </c>
      <c r="L65" s="242"/>
      <c r="M65" s="243"/>
      <c r="N65" s="190"/>
    </row>
    <row r="66" spans="1:14" s="232" customFormat="1" ht="12.75">
      <c r="A66" s="63"/>
      <c r="B66" s="64" t="s">
        <v>33</v>
      </c>
      <c r="C66" s="65" t="s">
        <v>11</v>
      </c>
      <c r="D66" s="66"/>
      <c r="E66" s="67"/>
      <c r="F66" s="68"/>
      <c r="G66" s="68"/>
      <c r="H66" s="69"/>
      <c r="I66" s="70"/>
      <c r="J66" s="68"/>
      <c r="K66" s="69"/>
      <c r="L66" s="238"/>
      <c r="M66" s="237"/>
      <c r="N66" s="237"/>
    </row>
    <row r="67" spans="1:14" s="241" customFormat="1" ht="12.75">
      <c r="A67" s="55"/>
      <c r="B67" s="56">
        <v>1</v>
      </c>
      <c r="C67" s="57" t="s">
        <v>109</v>
      </c>
      <c r="D67" s="71"/>
      <c r="E67" s="72"/>
      <c r="F67" s="60"/>
      <c r="G67" s="60"/>
      <c r="H67" s="61"/>
      <c r="I67" s="62"/>
      <c r="J67" s="60"/>
      <c r="K67" s="61"/>
      <c r="L67" s="239"/>
      <c r="M67" s="240"/>
      <c r="N67" s="240"/>
    </row>
    <row r="68" spans="1:14" s="246" customFormat="1" ht="12.75">
      <c r="A68" s="30"/>
      <c r="B68" s="81" t="s">
        <v>0</v>
      </c>
      <c r="C68" s="19" t="s">
        <v>329</v>
      </c>
      <c r="D68" s="31">
        <v>1</v>
      </c>
      <c r="E68" s="156" t="s">
        <v>238</v>
      </c>
      <c r="F68" s="22" t="s">
        <v>116</v>
      </c>
      <c r="G68" s="93"/>
      <c r="H68" s="32">
        <f>SUM(F68:G68)*D68</f>
        <v>0</v>
      </c>
      <c r="I68" s="33" t="s">
        <v>116</v>
      </c>
      <c r="J68" s="33">
        <f>TRUNC(G68*(1+$K$4),2)</f>
        <v>0</v>
      </c>
      <c r="K68" s="34">
        <f>SUM(I68:J68)*D68</f>
        <v>0</v>
      </c>
      <c r="L68" s="244"/>
      <c r="M68" s="245"/>
      <c r="N68" s="245"/>
    </row>
    <row r="69" spans="1:14" s="246" customFormat="1" ht="12.75">
      <c r="A69" s="30"/>
      <c r="B69" s="81" t="s">
        <v>1</v>
      </c>
      <c r="C69" s="19" t="s">
        <v>330</v>
      </c>
      <c r="D69" s="31">
        <v>1</v>
      </c>
      <c r="E69" s="156" t="s">
        <v>238</v>
      </c>
      <c r="F69" s="22" t="s">
        <v>116</v>
      </c>
      <c r="G69" s="93"/>
      <c r="H69" s="32">
        <f>SUM(F69:G69)*D69</f>
        <v>0</v>
      </c>
      <c r="I69" s="33" t="s">
        <v>116</v>
      </c>
      <c r="J69" s="33">
        <f>TRUNC(G69*(1+$K$4),2)</f>
        <v>0</v>
      </c>
      <c r="K69" s="34">
        <f>SUM(I69:J69)*D69</f>
        <v>0</v>
      </c>
      <c r="L69" s="244"/>
      <c r="M69" s="245"/>
      <c r="N69" s="245"/>
    </row>
    <row r="70" spans="1:15" s="246" customFormat="1" ht="12.75">
      <c r="A70" s="30"/>
      <c r="B70" s="81" t="s">
        <v>17</v>
      </c>
      <c r="C70" s="19" t="s">
        <v>331</v>
      </c>
      <c r="D70" s="31">
        <v>200</v>
      </c>
      <c r="E70" s="17" t="s">
        <v>14</v>
      </c>
      <c r="F70" s="93"/>
      <c r="G70" s="93"/>
      <c r="H70" s="32">
        <f>SUM(F70:G70)*D70</f>
        <v>0</v>
      </c>
      <c r="I70" s="33">
        <f>TRUNC(F70*(1+$K$4),2)</f>
        <v>0</v>
      </c>
      <c r="J70" s="33">
        <f>TRUNC(G70*(1+$K$4),2)</f>
        <v>0</v>
      </c>
      <c r="K70" s="34">
        <f>SUM(I70:J70)*D70</f>
        <v>0</v>
      </c>
      <c r="L70" s="244"/>
      <c r="M70" s="245"/>
      <c r="N70" s="245"/>
      <c r="O70" s="247"/>
    </row>
    <row r="71" spans="1:13" s="86" customFormat="1" ht="25.5" customHeight="1">
      <c r="A71" s="80"/>
      <c r="B71" s="81" t="s">
        <v>18</v>
      </c>
      <c r="C71" s="81" t="s">
        <v>332</v>
      </c>
      <c r="D71" s="82">
        <v>50</v>
      </c>
      <c r="E71" s="83" t="s">
        <v>14</v>
      </c>
      <c r="F71" s="339"/>
      <c r="G71" s="339"/>
      <c r="H71" s="32">
        <f>SUM(F71:G71)*D71</f>
        <v>0</v>
      </c>
      <c r="I71" s="33">
        <f>TRUNC(F71*(1+$K$4),2)</f>
        <v>0</v>
      </c>
      <c r="J71" s="33">
        <f>TRUNC(G71*(1+$K$4),2)</f>
        <v>0</v>
      </c>
      <c r="K71" s="84">
        <f>SUM(I71,J71)*D71</f>
        <v>0</v>
      </c>
      <c r="L71" s="85"/>
      <c r="M71" s="245"/>
    </row>
    <row r="72" spans="1:14" s="250" customFormat="1" ht="12.75">
      <c r="A72" s="140"/>
      <c r="B72" s="141" t="s">
        <v>19</v>
      </c>
      <c r="C72" s="142" t="s">
        <v>333</v>
      </c>
      <c r="D72" s="143"/>
      <c r="E72" s="144"/>
      <c r="F72" s="40"/>
      <c r="G72" s="40"/>
      <c r="H72" s="32"/>
      <c r="I72" s="39"/>
      <c r="J72" s="40"/>
      <c r="K72" s="145"/>
      <c r="L72" s="248"/>
      <c r="M72" s="249"/>
      <c r="N72" s="249"/>
    </row>
    <row r="73" spans="1:14" s="246" customFormat="1" ht="12.75">
      <c r="A73" s="30"/>
      <c r="B73" s="81" t="s">
        <v>124</v>
      </c>
      <c r="C73" s="19" t="s">
        <v>334</v>
      </c>
      <c r="D73" s="31">
        <v>1000</v>
      </c>
      <c r="E73" s="17" t="s">
        <v>14</v>
      </c>
      <c r="F73" s="93"/>
      <c r="G73" s="93"/>
      <c r="H73" s="32">
        <f aca="true" t="shared" si="12" ref="H73:H79">SUM(F73:G73)*D73</f>
        <v>0</v>
      </c>
      <c r="I73" s="33">
        <f>TRUNC(F73*(1+$K$4),2)</f>
        <v>0</v>
      </c>
      <c r="J73" s="33">
        <f>TRUNC(G73*(1+$K$4),2)</f>
        <v>0</v>
      </c>
      <c r="K73" s="34">
        <f aca="true" t="shared" si="13" ref="K73:K79">SUM(I73:J73)*D73</f>
        <v>0</v>
      </c>
      <c r="L73" s="244"/>
      <c r="M73" s="245"/>
      <c r="N73" s="245"/>
    </row>
    <row r="74" spans="1:14" s="246" customFormat="1" ht="12.75">
      <c r="A74" s="30"/>
      <c r="B74" s="81" t="s">
        <v>125</v>
      </c>
      <c r="C74" s="19" t="s">
        <v>335</v>
      </c>
      <c r="D74" s="31">
        <v>80</v>
      </c>
      <c r="E74" s="17" t="s">
        <v>16</v>
      </c>
      <c r="F74" s="93"/>
      <c r="G74" s="93"/>
      <c r="H74" s="32">
        <f t="shared" si="12"/>
        <v>0</v>
      </c>
      <c r="I74" s="33">
        <f>TRUNC(F74*(1+$K$4),2)</f>
        <v>0</v>
      </c>
      <c r="J74" s="33">
        <f>TRUNC(G74*(1+$K$4),2)</f>
        <v>0</v>
      </c>
      <c r="K74" s="34">
        <f t="shared" si="13"/>
        <v>0</v>
      </c>
      <c r="L74" s="244"/>
      <c r="M74" s="245"/>
      <c r="N74" s="245"/>
    </row>
    <row r="75" spans="1:14" s="246" customFormat="1" ht="12.75">
      <c r="A75" s="30"/>
      <c r="B75" s="81" t="s">
        <v>702</v>
      </c>
      <c r="C75" s="154" t="s">
        <v>121</v>
      </c>
      <c r="D75" s="155">
        <v>6</v>
      </c>
      <c r="E75" s="156" t="s">
        <v>238</v>
      </c>
      <c r="F75" s="93"/>
      <c r="G75" s="39" t="s">
        <v>116</v>
      </c>
      <c r="H75" s="32">
        <f t="shared" si="12"/>
        <v>0</v>
      </c>
      <c r="I75" s="33">
        <f>TRUNC(F75*(1+$K$4),2)</f>
        <v>0</v>
      </c>
      <c r="J75" s="40" t="s">
        <v>116</v>
      </c>
      <c r="K75" s="34">
        <f t="shared" si="13"/>
        <v>0</v>
      </c>
      <c r="L75" s="244"/>
      <c r="M75" s="245"/>
      <c r="N75" s="245"/>
    </row>
    <row r="76" spans="1:14" s="246" customFormat="1" ht="12.75">
      <c r="A76" s="30"/>
      <c r="B76" s="81" t="s">
        <v>336</v>
      </c>
      <c r="C76" s="157" t="s">
        <v>120</v>
      </c>
      <c r="D76" s="31">
        <v>200</v>
      </c>
      <c r="E76" s="17" t="s">
        <v>14</v>
      </c>
      <c r="F76" s="93"/>
      <c r="G76" s="93"/>
      <c r="H76" s="32">
        <f t="shared" si="12"/>
        <v>0</v>
      </c>
      <c r="I76" s="33">
        <f>TRUNC(F76*(1+$K$4),2)</f>
        <v>0</v>
      </c>
      <c r="J76" s="33">
        <f>TRUNC(G76*(1+$K$4),2)</f>
        <v>0</v>
      </c>
      <c r="K76" s="34">
        <f t="shared" si="13"/>
        <v>0</v>
      </c>
      <c r="L76" s="244"/>
      <c r="M76" s="245"/>
      <c r="N76" s="245">
        <f>3*17</f>
        <v>51</v>
      </c>
    </row>
    <row r="77" spans="1:14" s="246" customFormat="1" ht="12.75">
      <c r="A77" s="30"/>
      <c r="B77" s="81" t="s">
        <v>337</v>
      </c>
      <c r="C77" s="157" t="s">
        <v>339</v>
      </c>
      <c r="D77" s="31">
        <v>500</v>
      </c>
      <c r="E77" s="17" t="s">
        <v>14</v>
      </c>
      <c r="F77" s="22" t="s">
        <v>116</v>
      </c>
      <c r="G77" s="93"/>
      <c r="H77" s="32">
        <f>SUM(F77:G77)*D77</f>
        <v>0</v>
      </c>
      <c r="I77" s="33" t="s">
        <v>116</v>
      </c>
      <c r="J77" s="33">
        <f aca="true" t="shared" si="14" ref="J77:J82">TRUNC(G77*(1+$K$4),2)</f>
        <v>0</v>
      </c>
      <c r="K77" s="34">
        <f>SUM(I77:J77)*D77</f>
        <v>0</v>
      </c>
      <c r="L77" s="244"/>
      <c r="M77" s="245"/>
      <c r="N77" s="245"/>
    </row>
    <row r="78" spans="1:14" s="246" customFormat="1" ht="12.75">
      <c r="A78" s="30"/>
      <c r="B78" s="81" t="s">
        <v>338</v>
      </c>
      <c r="C78" s="157" t="s">
        <v>526</v>
      </c>
      <c r="D78" s="155">
        <v>40</v>
      </c>
      <c r="E78" s="17" t="s">
        <v>14</v>
      </c>
      <c r="F78" s="22" t="s">
        <v>116</v>
      </c>
      <c r="G78" s="93"/>
      <c r="H78" s="32">
        <f>SUM(F78:G78)*D78</f>
        <v>0</v>
      </c>
      <c r="I78" s="33" t="s">
        <v>116</v>
      </c>
      <c r="J78" s="33">
        <f t="shared" si="14"/>
        <v>0</v>
      </c>
      <c r="K78" s="34">
        <f>SUM(I78:J78)*D78</f>
        <v>0</v>
      </c>
      <c r="L78" s="244"/>
      <c r="M78" s="245"/>
      <c r="N78" s="245"/>
    </row>
    <row r="79" spans="1:14" s="246" customFormat="1" ht="26.25" customHeight="1">
      <c r="A79" s="30"/>
      <c r="B79" s="81" t="s">
        <v>340</v>
      </c>
      <c r="C79" s="157" t="s">
        <v>502</v>
      </c>
      <c r="D79" s="155">
        <v>12</v>
      </c>
      <c r="E79" s="17" t="s">
        <v>14</v>
      </c>
      <c r="F79" s="158" t="s">
        <v>116</v>
      </c>
      <c r="G79" s="340"/>
      <c r="H79" s="32">
        <f t="shared" si="12"/>
        <v>0</v>
      </c>
      <c r="I79" s="33" t="s">
        <v>116</v>
      </c>
      <c r="J79" s="33">
        <f t="shared" si="14"/>
        <v>0</v>
      </c>
      <c r="K79" s="34">
        <f t="shared" si="13"/>
        <v>0</v>
      </c>
      <c r="L79" s="244"/>
      <c r="M79" s="245"/>
      <c r="N79" s="245"/>
    </row>
    <row r="80" spans="1:14" s="246" customFormat="1" ht="12.75">
      <c r="A80" s="30"/>
      <c r="B80" s="81" t="s">
        <v>703</v>
      </c>
      <c r="C80" s="157" t="s">
        <v>503</v>
      </c>
      <c r="D80" s="155">
        <v>2</v>
      </c>
      <c r="E80" s="156" t="s">
        <v>238</v>
      </c>
      <c r="F80" s="158" t="s">
        <v>116</v>
      </c>
      <c r="G80" s="340"/>
      <c r="H80" s="32">
        <f>SUM(F80:G80)*D80</f>
        <v>0</v>
      </c>
      <c r="I80" s="33" t="s">
        <v>116</v>
      </c>
      <c r="J80" s="33">
        <f t="shared" si="14"/>
        <v>0</v>
      </c>
      <c r="K80" s="34">
        <f aca="true" t="shared" si="15" ref="K80:K85">SUM(I80:J80)*D80</f>
        <v>0</v>
      </c>
      <c r="L80" s="244"/>
      <c r="M80" s="245"/>
      <c r="N80" s="245"/>
    </row>
    <row r="81" spans="1:14" s="246" customFormat="1" ht="12.75">
      <c r="A81" s="30"/>
      <c r="B81" s="81" t="s">
        <v>341</v>
      </c>
      <c r="C81" s="157" t="s">
        <v>236</v>
      </c>
      <c r="D81" s="155">
        <v>70</v>
      </c>
      <c r="E81" s="17" t="s">
        <v>14</v>
      </c>
      <c r="F81" s="93"/>
      <c r="G81" s="93"/>
      <c r="H81" s="32">
        <f>SUM(F81,G81)*D81</f>
        <v>0</v>
      </c>
      <c r="I81" s="33">
        <f>TRUNC(F81*(1+$K$4),2)</f>
        <v>0</v>
      </c>
      <c r="J81" s="33">
        <f t="shared" si="14"/>
        <v>0</v>
      </c>
      <c r="K81" s="34">
        <f t="shared" si="15"/>
        <v>0</v>
      </c>
      <c r="L81" s="244"/>
      <c r="M81" s="245"/>
      <c r="N81" s="245"/>
    </row>
    <row r="82" spans="1:14" s="246" customFormat="1" ht="12.75">
      <c r="A82" s="30"/>
      <c r="B82" s="81" t="s">
        <v>704</v>
      </c>
      <c r="C82" s="157" t="s">
        <v>237</v>
      </c>
      <c r="D82" s="155">
        <v>70</v>
      </c>
      <c r="E82" s="17" t="s">
        <v>14</v>
      </c>
      <c r="F82" s="22" t="s">
        <v>116</v>
      </c>
      <c r="G82" s="93"/>
      <c r="H82" s="32">
        <f>SUM(F82,G82)*D82</f>
        <v>0</v>
      </c>
      <c r="I82" s="39" t="s">
        <v>116</v>
      </c>
      <c r="J82" s="40">
        <f t="shared" si="14"/>
        <v>0</v>
      </c>
      <c r="K82" s="34">
        <f t="shared" si="15"/>
        <v>0</v>
      </c>
      <c r="L82" s="244"/>
      <c r="M82" s="245"/>
      <c r="N82" s="245"/>
    </row>
    <row r="83" spans="1:14" s="246" customFormat="1" ht="12.75">
      <c r="A83" s="30"/>
      <c r="B83" s="81" t="s">
        <v>705</v>
      </c>
      <c r="C83" s="157" t="s">
        <v>746</v>
      </c>
      <c r="D83" s="155">
        <v>1</v>
      </c>
      <c r="E83" s="156" t="s">
        <v>238</v>
      </c>
      <c r="F83" s="158" t="s">
        <v>116</v>
      </c>
      <c r="G83" s="340"/>
      <c r="H83" s="32">
        <f>SUM(F83:G83)*D83</f>
        <v>0</v>
      </c>
      <c r="I83" s="33" t="s">
        <v>116</v>
      </c>
      <c r="J83" s="33">
        <f>TRUNC(G83*(1+$K$4),2)</f>
        <v>0</v>
      </c>
      <c r="K83" s="34">
        <f t="shared" si="15"/>
        <v>0</v>
      </c>
      <c r="L83" s="244"/>
      <c r="M83" s="245"/>
      <c r="N83" s="245"/>
    </row>
    <row r="84" spans="1:14" s="246" customFormat="1" ht="12.75">
      <c r="A84" s="30"/>
      <c r="B84" s="81" t="s">
        <v>706</v>
      </c>
      <c r="C84" s="157" t="s">
        <v>546</v>
      </c>
      <c r="D84" s="155">
        <v>2</v>
      </c>
      <c r="E84" s="156" t="s">
        <v>238</v>
      </c>
      <c r="F84" s="158" t="s">
        <v>116</v>
      </c>
      <c r="G84" s="340"/>
      <c r="H84" s="32">
        <f>SUM(F84:G84)*D84</f>
        <v>0</v>
      </c>
      <c r="I84" s="33" t="s">
        <v>116</v>
      </c>
      <c r="J84" s="33">
        <f>TRUNC(G84*(1+$K$4),2)</f>
        <v>0</v>
      </c>
      <c r="K84" s="34">
        <f t="shared" si="15"/>
        <v>0</v>
      </c>
      <c r="L84" s="244"/>
      <c r="M84" s="245"/>
      <c r="N84" s="245"/>
    </row>
    <row r="85" spans="1:14" s="246" customFormat="1" ht="25.5" customHeight="1">
      <c r="A85" s="30"/>
      <c r="B85" s="81" t="s">
        <v>823</v>
      </c>
      <c r="C85" s="157" t="s">
        <v>821</v>
      </c>
      <c r="D85" s="155">
        <v>2</v>
      </c>
      <c r="E85" s="156" t="s">
        <v>110</v>
      </c>
      <c r="F85" s="158" t="s">
        <v>116</v>
      </c>
      <c r="G85" s="340"/>
      <c r="H85" s="32">
        <f>SUM(F85:G85)*D85</f>
        <v>0</v>
      </c>
      <c r="I85" s="33" t="s">
        <v>116</v>
      </c>
      <c r="J85" s="33">
        <f>TRUNC(G85*(1+$K$4),2)</f>
        <v>0</v>
      </c>
      <c r="K85" s="34">
        <f t="shared" si="15"/>
        <v>0</v>
      </c>
      <c r="L85" s="244"/>
      <c r="M85" s="245"/>
      <c r="N85" s="245"/>
    </row>
    <row r="86" spans="1:14" s="250" customFormat="1" ht="12.75">
      <c r="A86" s="140"/>
      <c r="B86" s="141" t="s">
        <v>20</v>
      </c>
      <c r="C86" s="142" t="s">
        <v>342</v>
      </c>
      <c r="D86" s="143"/>
      <c r="E86" s="144"/>
      <c r="F86" s="40"/>
      <c r="G86" s="40"/>
      <c r="H86" s="32"/>
      <c r="I86" s="33"/>
      <c r="J86" s="33"/>
      <c r="K86" s="34"/>
      <c r="L86" s="248"/>
      <c r="M86" s="249"/>
      <c r="N86" s="249"/>
    </row>
    <row r="87" spans="1:14" s="246" customFormat="1" ht="12.75">
      <c r="A87" s="30"/>
      <c r="B87" s="81" t="s">
        <v>126</v>
      </c>
      <c r="C87" s="157" t="s">
        <v>522</v>
      </c>
      <c r="D87" s="155">
        <v>30</v>
      </c>
      <c r="E87" s="17" t="s">
        <v>14</v>
      </c>
      <c r="F87" s="158" t="s">
        <v>116</v>
      </c>
      <c r="G87" s="340"/>
      <c r="H87" s="32">
        <f>SUM(F87:G87)*D87</f>
        <v>0</v>
      </c>
      <c r="I87" s="33" t="s">
        <v>116</v>
      </c>
      <c r="J87" s="33">
        <f>TRUNC(G87*(1+$K$4),2)</f>
        <v>0</v>
      </c>
      <c r="K87" s="34">
        <f>SUM(I87:J87)*D87</f>
        <v>0</v>
      </c>
      <c r="L87" s="244"/>
      <c r="M87" s="245"/>
      <c r="N87" s="245"/>
    </row>
    <row r="88" spans="1:14" s="246" customFormat="1" ht="12.75">
      <c r="A88" s="30"/>
      <c r="B88" s="81" t="s">
        <v>127</v>
      </c>
      <c r="C88" s="157" t="s">
        <v>521</v>
      </c>
      <c r="D88" s="155">
        <v>15</v>
      </c>
      <c r="E88" s="17" t="s">
        <v>14</v>
      </c>
      <c r="F88" s="158" t="s">
        <v>116</v>
      </c>
      <c r="G88" s="340"/>
      <c r="H88" s="32">
        <f>SUM(F88:G88)*D88</f>
        <v>0</v>
      </c>
      <c r="I88" s="33" t="s">
        <v>116</v>
      </c>
      <c r="J88" s="33">
        <f>TRUNC(G88*(1+$K$4),2)</f>
        <v>0</v>
      </c>
      <c r="K88" s="34">
        <f>SUM(I88:J88)*D88</f>
        <v>0</v>
      </c>
      <c r="L88" s="244"/>
      <c r="M88" s="245"/>
      <c r="N88" s="245"/>
    </row>
    <row r="89" spans="1:14" s="246" customFormat="1" ht="12.75">
      <c r="A89" s="30"/>
      <c r="B89" s="81" t="s">
        <v>343</v>
      </c>
      <c r="C89" s="157" t="s">
        <v>504</v>
      </c>
      <c r="D89" s="155">
        <v>13</v>
      </c>
      <c r="E89" s="17" t="s">
        <v>14</v>
      </c>
      <c r="F89" s="158" t="s">
        <v>116</v>
      </c>
      <c r="G89" s="340"/>
      <c r="H89" s="32">
        <f>SUM(F89:G89)*D89</f>
        <v>0</v>
      </c>
      <c r="I89" s="33" t="s">
        <v>116</v>
      </c>
      <c r="J89" s="33">
        <f>TRUNC(G89*(1+$K$4),2)</f>
        <v>0</v>
      </c>
      <c r="K89" s="34">
        <f>SUM(I89:J89)*D89</f>
        <v>0</v>
      </c>
      <c r="L89" s="244"/>
      <c r="M89" s="245"/>
      <c r="N89" s="245"/>
    </row>
    <row r="90" spans="1:14" s="246" customFormat="1" ht="12.75">
      <c r="A90" s="30"/>
      <c r="B90" s="81" t="s">
        <v>707</v>
      </c>
      <c r="C90" s="157" t="s">
        <v>344</v>
      </c>
      <c r="D90" s="155">
        <v>500</v>
      </c>
      <c r="E90" s="17" t="s">
        <v>14</v>
      </c>
      <c r="F90" s="170" t="s">
        <v>116</v>
      </c>
      <c r="G90" s="341"/>
      <c r="H90" s="32">
        <f>SUM(F90:G90)*D90</f>
        <v>0</v>
      </c>
      <c r="I90" s="33" t="s">
        <v>116</v>
      </c>
      <c r="J90" s="33">
        <f>TRUNC(G90*(1+$K$4),2)</f>
        <v>0</v>
      </c>
      <c r="K90" s="34">
        <f>SUM(I90:J90)*D90</f>
        <v>0</v>
      </c>
      <c r="L90" s="244"/>
      <c r="M90" s="245"/>
      <c r="N90" s="245"/>
    </row>
    <row r="91" spans="1:14" s="250" customFormat="1" ht="12.75">
      <c r="A91" s="140"/>
      <c r="B91" s="141" t="s">
        <v>21</v>
      </c>
      <c r="C91" s="142" t="s">
        <v>345</v>
      </c>
      <c r="D91" s="143"/>
      <c r="E91" s="144"/>
      <c r="F91" s="40"/>
      <c r="G91" s="40"/>
      <c r="H91" s="32"/>
      <c r="I91" s="33"/>
      <c r="J91" s="33"/>
      <c r="K91" s="34"/>
      <c r="L91" s="248"/>
      <c r="M91" s="249"/>
      <c r="N91" s="249"/>
    </row>
    <row r="92" spans="1:14" s="246" customFormat="1" ht="25.5">
      <c r="A92" s="30"/>
      <c r="B92" s="171" t="s">
        <v>128</v>
      </c>
      <c r="C92" s="157" t="s">
        <v>544</v>
      </c>
      <c r="D92" s="155">
        <v>60</v>
      </c>
      <c r="E92" s="17" t="s">
        <v>14</v>
      </c>
      <c r="F92" s="158" t="s">
        <v>116</v>
      </c>
      <c r="G92" s="340"/>
      <c r="H92" s="32">
        <f aca="true" t="shared" si="16" ref="H92:H99">SUM(F92:G92)*D92</f>
        <v>0</v>
      </c>
      <c r="I92" s="33" t="s">
        <v>116</v>
      </c>
      <c r="J92" s="33">
        <f aca="true" t="shared" si="17" ref="J92:J99">TRUNC(G92*(1+$K$4),2)</f>
        <v>0</v>
      </c>
      <c r="K92" s="34">
        <f aca="true" t="shared" si="18" ref="K92:K99">SUM(I92:J92)*D92</f>
        <v>0</v>
      </c>
      <c r="L92" s="244"/>
      <c r="M92" s="245"/>
      <c r="N92" s="245"/>
    </row>
    <row r="93" spans="1:14" s="246" customFormat="1" ht="25.5">
      <c r="A93" s="30"/>
      <c r="B93" s="171" t="s">
        <v>129</v>
      </c>
      <c r="C93" s="157" t="s">
        <v>545</v>
      </c>
      <c r="D93" s="155">
        <v>90</v>
      </c>
      <c r="E93" s="17" t="s">
        <v>14</v>
      </c>
      <c r="F93" s="158" t="s">
        <v>116</v>
      </c>
      <c r="G93" s="340"/>
      <c r="H93" s="32">
        <f>SUM(F93:G93)*D93</f>
        <v>0</v>
      </c>
      <c r="I93" s="33" t="s">
        <v>116</v>
      </c>
      <c r="J93" s="33">
        <f>TRUNC(G93*(1+$K$4),2)</f>
        <v>0</v>
      </c>
      <c r="K93" s="34">
        <f>SUM(I93:J93)*D93</f>
        <v>0</v>
      </c>
      <c r="L93" s="244"/>
      <c r="M93" s="245"/>
      <c r="N93" s="245"/>
    </row>
    <row r="94" spans="1:14" s="246" customFormat="1" ht="12.75">
      <c r="A94" s="30"/>
      <c r="B94" s="171" t="s">
        <v>130</v>
      </c>
      <c r="C94" s="157" t="s">
        <v>346</v>
      </c>
      <c r="D94" s="155">
        <v>8</v>
      </c>
      <c r="E94" s="156" t="s">
        <v>238</v>
      </c>
      <c r="F94" s="158" t="s">
        <v>116</v>
      </c>
      <c r="G94" s="340"/>
      <c r="H94" s="32">
        <f t="shared" si="16"/>
        <v>0</v>
      </c>
      <c r="I94" s="33" t="s">
        <v>116</v>
      </c>
      <c r="J94" s="33">
        <f t="shared" si="17"/>
        <v>0</v>
      </c>
      <c r="K94" s="34">
        <f t="shared" si="18"/>
        <v>0</v>
      </c>
      <c r="L94" s="244"/>
      <c r="M94" s="245"/>
      <c r="N94" s="245"/>
    </row>
    <row r="95" spans="1:14" s="246" customFormat="1" ht="12.75">
      <c r="A95" s="30"/>
      <c r="B95" s="171" t="s">
        <v>347</v>
      </c>
      <c r="C95" s="157" t="s">
        <v>523</v>
      </c>
      <c r="D95" s="155">
        <v>20</v>
      </c>
      <c r="E95" s="17" t="s">
        <v>16</v>
      </c>
      <c r="F95" s="158" t="s">
        <v>116</v>
      </c>
      <c r="G95" s="340"/>
      <c r="H95" s="32">
        <f t="shared" si="16"/>
        <v>0</v>
      </c>
      <c r="I95" s="33" t="s">
        <v>116</v>
      </c>
      <c r="J95" s="33">
        <f t="shared" si="17"/>
        <v>0</v>
      </c>
      <c r="K95" s="34">
        <f t="shared" si="18"/>
        <v>0</v>
      </c>
      <c r="L95" s="244"/>
      <c r="M95" s="245"/>
      <c r="N95" s="245"/>
    </row>
    <row r="96" spans="1:14" s="246" customFormat="1" ht="12.75">
      <c r="A96" s="30"/>
      <c r="B96" s="171" t="s">
        <v>349</v>
      </c>
      <c r="C96" s="157" t="s">
        <v>348</v>
      </c>
      <c r="D96" s="155">
        <v>5</v>
      </c>
      <c r="E96" s="17" t="s">
        <v>14</v>
      </c>
      <c r="F96" s="158" t="s">
        <v>116</v>
      </c>
      <c r="G96" s="340"/>
      <c r="H96" s="32">
        <f t="shared" si="16"/>
        <v>0</v>
      </c>
      <c r="I96" s="33" t="s">
        <v>116</v>
      </c>
      <c r="J96" s="33">
        <f t="shared" si="17"/>
        <v>0</v>
      </c>
      <c r="K96" s="34">
        <f t="shared" si="18"/>
        <v>0</v>
      </c>
      <c r="L96" s="244"/>
      <c r="M96" s="245"/>
      <c r="N96" s="245"/>
    </row>
    <row r="97" spans="1:14" s="246" customFormat="1" ht="12.75">
      <c r="A97" s="30"/>
      <c r="B97" s="171" t="s">
        <v>350</v>
      </c>
      <c r="C97" s="157" t="s">
        <v>524</v>
      </c>
      <c r="D97" s="155">
        <v>4</v>
      </c>
      <c r="E97" s="17" t="s">
        <v>14</v>
      </c>
      <c r="F97" s="158" t="s">
        <v>116</v>
      </c>
      <c r="G97" s="340"/>
      <c r="H97" s="32">
        <f t="shared" si="16"/>
        <v>0</v>
      </c>
      <c r="I97" s="33" t="s">
        <v>116</v>
      </c>
      <c r="J97" s="33">
        <f t="shared" si="17"/>
        <v>0</v>
      </c>
      <c r="K97" s="34">
        <f t="shared" si="18"/>
        <v>0</v>
      </c>
      <c r="L97" s="244"/>
      <c r="M97" s="245"/>
      <c r="N97" s="245"/>
    </row>
    <row r="98" spans="1:14" s="246" customFormat="1" ht="12.75">
      <c r="A98" s="30"/>
      <c r="B98" s="171" t="s">
        <v>708</v>
      </c>
      <c r="C98" s="157" t="s">
        <v>525</v>
      </c>
      <c r="D98" s="155">
        <v>200</v>
      </c>
      <c r="E98" s="160" t="s">
        <v>16</v>
      </c>
      <c r="F98" s="341"/>
      <c r="G98" s="341"/>
      <c r="H98" s="32">
        <f t="shared" si="16"/>
        <v>0</v>
      </c>
      <c r="I98" s="35">
        <f>TRUNC(F98*(1+$K$4),2)</f>
        <v>0</v>
      </c>
      <c r="J98" s="18">
        <f>TRUNC(G98*(1+$K$4),2)</f>
        <v>0</v>
      </c>
      <c r="K98" s="173">
        <f>SUM(I98:J98)*D98</f>
        <v>0</v>
      </c>
      <c r="L98" s="244"/>
      <c r="M98" s="245"/>
      <c r="N98" s="245"/>
    </row>
    <row r="99" spans="1:14" s="246" customFormat="1" ht="12.75">
      <c r="A99" s="30"/>
      <c r="B99" s="171" t="s">
        <v>709</v>
      </c>
      <c r="C99" s="157" t="s">
        <v>351</v>
      </c>
      <c r="D99" s="155">
        <v>75</v>
      </c>
      <c r="E99" s="17" t="s">
        <v>14</v>
      </c>
      <c r="F99" s="158" t="s">
        <v>116</v>
      </c>
      <c r="G99" s="340"/>
      <c r="H99" s="32">
        <f t="shared" si="16"/>
        <v>0</v>
      </c>
      <c r="I99" s="33" t="s">
        <v>116</v>
      </c>
      <c r="J99" s="33">
        <f t="shared" si="17"/>
        <v>0</v>
      </c>
      <c r="K99" s="34">
        <f t="shared" si="18"/>
        <v>0</v>
      </c>
      <c r="L99" s="244"/>
      <c r="M99" s="245"/>
      <c r="N99" s="245"/>
    </row>
    <row r="100" spans="1:14" s="241" customFormat="1" ht="12.75">
      <c r="A100" s="55"/>
      <c r="B100" s="56">
        <v>2</v>
      </c>
      <c r="C100" s="57" t="s">
        <v>352</v>
      </c>
      <c r="D100" s="71"/>
      <c r="E100" s="72"/>
      <c r="F100" s="60"/>
      <c r="G100" s="60"/>
      <c r="H100" s="175"/>
      <c r="I100" s="62"/>
      <c r="J100" s="60"/>
      <c r="K100" s="61"/>
      <c r="L100" s="239"/>
      <c r="M100" s="240"/>
      <c r="N100" s="240"/>
    </row>
    <row r="101" spans="1:14" s="246" customFormat="1" ht="12.75">
      <c r="A101" s="30"/>
      <c r="B101" s="191" t="s">
        <v>12</v>
      </c>
      <c r="C101" s="213" t="s">
        <v>527</v>
      </c>
      <c r="D101" s="155"/>
      <c r="E101" s="17"/>
      <c r="F101" s="37"/>
      <c r="G101" s="37"/>
      <c r="H101" s="32"/>
      <c r="I101" s="33"/>
      <c r="J101" s="33"/>
      <c r="K101" s="34"/>
      <c r="L101" s="244"/>
      <c r="M101" s="245"/>
      <c r="N101" s="245"/>
    </row>
    <row r="102" spans="1:14" s="246" customFormat="1" ht="12.75">
      <c r="A102" s="30"/>
      <c r="B102" s="159" t="s">
        <v>353</v>
      </c>
      <c r="C102" s="157" t="s">
        <v>354</v>
      </c>
      <c r="D102" s="155">
        <v>500</v>
      </c>
      <c r="E102" s="17" t="s">
        <v>14</v>
      </c>
      <c r="F102" s="93"/>
      <c r="G102" s="93"/>
      <c r="H102" s="32">
        <f>SUM(F102:G102)*D102</f>
        <v>0</v>
      </c>
      <c r="I102" s="33">
        <f aca="true" t="shared" si="19" ref="I102:J104">TRUNC(F102*(1+$K$4),2)</f>
        <v>0</v>
      </c>
      <c r="J102" s="33">
        <f t="shared" si="19"/>
        <v>0</v>
      </c>
      <c r="K102" s="34">
        <f>SUM(I102:J102)*D102</f>
        <v>0</v>
      </c>
      <c r="L102" s="244"/>
      <c r="M102" s="245"/>
      <c r="N102" s="245"/>
    </row>
    <row r="103" spans="1:14" s="246" customFormat="1" ht="12.75">
      <c r="A103" s="30"/>
      <c r="B103" s="159" t="s">
        <v>355</v>
      </c>
      <c r="C103" s="157" t="s">
        <v>356</v>
      </c>
      <c r="D103" s="155">
        <v>500</v>
      </c>
      <c r="E103" s="17" t="s">
        <v>14</v>
      </c>
      <c r="F103" s="93"/>
      <c r="G103" s="93"/>
      <c r="H103" s="32">
        <f>SUM(F103:G103)*D103</f>
        <v>0</v>
      </c>
      <c r="I103" s="33">
        <f t="shared" si="19"/>
        <v>0</v>
      </c>
      <c r="J103" s="33">
        <f t="shared" si="19"/>
        <v>0</v>
      </c>
      <c r="K103" s="34">
        <f>SUM(I103:J103)*D103</f>
        <v>0</v>
      </c>
      <c r="L103" s="244"/>
      <c r="M103" s="245"/>
      <c r="N103" s="245"/>
    </row>
    <row r="104" spans="1:14" s="246" customFormat="1" ht="12.75">
      <c r="A104" s="30"/>
      <c r="B104" s="159" t="s">
        <v>357</v>
      </c>
      <c r="C104" s="157" t="s">
        <v>747</v>
      </c>
      <c r="D104" s="155">
        <v>200</v>
      </c>
      <c r="E104" s="17" t="s">
        <v>16</v>
      </c>
      <c r="F104" s="93"/>
      <c r="G104" s="93"/>
      <c r="H104" s="32">
        <f>SUM(F104:G104)*D104</f>
        <v>0</v>
      </c>
      <c r="I104" s="33">
        <f t="shared" si="19"/>
        <v>0</v>
      </c>
      <c r="J104" s="33">
        <f t="shared" si="19"/>
        <v>0</v>
      </c>
      <c r="K104" s="34">
        <f>SUM(I104:J104)*D104</f>
        <v>0</v>
      </c>
      <c r="L104" s="244"/>
      <c r="M104" s="245"/>
      <c r="N104" s="245"/>
    </row>
    <row r="105" spans="1:14" s="246" customFormat="1" ht="12.75">
      <c r="A105" s="30"/>
      <c r="B105" s="191" t="s">
        <v>24</v>
      </c>
      <c r="C105" s="213" t="s">
        <v>358</v>
      </c>
      <c r="D105" s="155"/>
      <c r="E105" s="17"/>
      <c r="F105" s="37"/>
      <c r="G105" s="37"/>
      <c r="H105" s="32"/>
      <c r="I105" s="33"/>
      <c r="J105" s="33"/>
      <c r="K105" s="34"/>
      <c r="L105" s="244"/>
      <c r="M105" s="245"/>
      <c r="N105" s="245"/>
    </row>
    <row r="106" spans="1:14" s="246" customFormat="1" ht="25.5">
      <c r="A106" s="30"/>
      <c r="B106" s="159" t="s">
        <v>359</v>
      </c>
      <c r="C106" s="157" t="s">
        <v>360</v>
      </c>
      <c r="D106" s="155">
        <v>15</v>
      </c>
      <c r="E106" s="17" t="s">
        <v>14</v>
      </c>
      <c r="F106" s="93"/>
      <c r="G106" s="93"/>
      <c r="H106" s="32">
        <f>SUM(F106:G106)*D106</f>
        <v>0</v>
      </c>
      <c r="I106" s="33">
        <f aca="true" t="shared" si="20" ref="I106:J108">TRUNC(F106*(1+$K$4),2)</f>
        <v>0</v>
      </c>
      <c r="J106" s="33">
        <f t="shared" si="20"/>
        <v>0</v>
      </c>
      <c r="K106" s="34">
        <f>SUM(I106:J106)*D106</f>
        <v>0</v>
      </c>
      <c r="L106" s="244"/>
      <c r="M106" s="245"/>
      <c r="N106" s="245"/>
    </row>
    <row r="107" spans="1:14" s="246" customFormat="1" ht="12.75">
      <c r="A107" s="30"/>
      <c r="B107" s="159" t="s">
        <v>361</v>
      </c>
      <c r="C107" s="157" t="s">
        <v>528</v>
      </c>
      <c r="D107" s="155">
        <v>1</v>
      </c>
      <c r="E107" s="156" t="s">
        <v>238</v>
      </c>
      <c r="F107" s="93"/>
      <c r="G107" s="93"/>
      <c r="H107" s="32">
        <f>SUM(F107:G107)*D107</f>
        <v>0</v>
      </c>
      <c r="I107" s="33">
        <f t="shared" si="20"/>
        <v>0</v>
      </c>
      <c r="J107" s="33">
        <f t="shared" si="20"/>
        <v>0</v>
      </c>
      <c r="K107" s="34">
        <f>SUM(I107:J107)*D107</f>
        <v>0</v>
      </c>
      <c r="L107" s="244"/>
      <c r="M107" s="245"/>
      <c r="N107" s="245"/>
    </row>
    <row r="108" spans="1:14" s="246" customFormat="1" ht="12.75">
      <c r="A108" s="30"/>
      <c r="B108" s="159" t="s">
        <v>362</v>
      </c>
      <c r="C108" s="157" t="s">
        <v>363</v>
      </c>
      <c r="D108" s="155">
        <v>1</v>
      </c>
      <c r="E108" s="156" t="s">
        <v>238</v>
      </c>
      <c r="F108" s="93"/>
      <c r="G108" s="93"/>
      <c r="H108" s="32">
        <f>SUM(F108:G108)*D108</f>
        <v>0</v>
      </c>
      <c r="I108" s="33">
        <f t="shared" si="20"/>
        <v>0</v>
      </c>
      <c r="J108" s="33">
        <f t="shared" si="20"/>
        <v>0</v>
      </c>
      <c r="K108" s="34">
        <f>SUM(I108:J108)*D108</f>
        <v>0</v>
      </c>
      <c r="L108" s="244"/>
      <c r="M108" s="245"/>
      <c r="N108" s="245"/>
    </row>
    <row r="109" spans="1:14" s="246" customFormat="1" ht="12.75">
      <c r="A109" s="30"/>
      <c r="B109" s="159" t="s">
        <v>364</v>
      </c>
      <c r="C109" s="157" t="s">
        <v>365</v>
      </c>
      <c r="D109" s="155">
        <v>15</v>
      </c>
      <c r="E109" s="17" t="s">
        <v>14</v>
      </c>
      <c r="F109" s="93"/>
      <c r="G109" s="93"/>
      <c r="H109" s="32">
        <f>SUM(F109:G109)*D109</f>
        <v>0</v>
      </c>
      <c r="I109" s="33">
        <f>TRUNC(F109*(1+$K$4),2)</f>
        <v>0</v>
      </c>
      <c r="J109" s="33">
        <f>TRUNC(G109*(1+$K$4),2)</f>
        <v>0</v>
      </c>
      <c r="K109" s="34">
        <f>SUM(I109:J109)*D109</f>
        <v>0</v>
      </c>
      <c r="L109" s="244"/>
      <c r="M109" s="245"/>
      <c r="N109" s="245"/>
    </row>
    <row r="110" spans="1:14" s="246" customFormat="1" ht="12.75">
      <c r="A110" s="30"/>
      <c r="B110" s="191" t="s">
        <v>25</v>
      </c>
      <c r="C110" s="213" t="s">
        <v>529</v>
      </c>
      <c r="D110" s="155"/>
      <c r="E110" s="17"/>
      <c r="F110" s="37"/>
      <c r="G110" s="37"/>
      <c r="H110" s="32"/>
      <c r="I110" s="33"/>
      <c r="J110" s="33"/>
      <c r="K110" s="34"/>
      <c r="L110" s="244"/>
      <c r="M110" s="245"/>
      <c r="N110" s="245"/>
    </row>
    <row r="111" spans="1:14" s="246" customFormat="1" ht="12.75">
      <c r="A111" s="30"/>
      <c r="B111" s="159" t="s">
        <v>710</v>
      </c>
      <c r="C111" s="157" t="s">
        <v>505</v>
      </c>
      <c r="D111" s="155">
        <v>10.5</v>
      </c>
      <c r="E111" s="160" t="s">
        <v>110</v>
      </c>
      <c r="F111" s="37" t="s">
        <v>116</v>
      </c>
      <c r="G111" s="93"/>
      <c r="H111" s="32">
        <f aca="true" t="shared" si="21" ref="H111:H118">SUM(F111:G111)*D111</f>
        <v>0</v>
      </c>
      <c r="I111" s="33" t="s">
        <v>116</v>
      </c>
      <c r="J111" s="33">
        <f>TRUNC(G111*(1+$K$4),2)</f>
        <v>0</v>
      </c>
      <c r="K111" s="34">
        <f aca="true" t="shared" si="22" ref="K111:K118">SUM(I111:J111)*D111</f>
        <v>0</v>
      </c>
      <c r="L111" s="244"/>
      <c r="M111" s="245"/>
      <c r="N111" s="245"/>
    </row>
    <row r="112" spans="1:14" s="246" customFormat="1" ht="12.75">
      <c r="A112" s="30"/>
      <c r="B112" s="159" t="s">
        <v>713</v>
      </c>
      <c r="C112" s="157" t="s">
        <v>506</v>
      </c>
      <c r="D112" s="155">
        <v>7</v>
      </c>
      <c r="E112" s="160" t="s">
        <v>14</v>
      </c>
      <c r="F112" s="37" t="s">
        <v>116</v>
      </c>
      <c r="G112" s="93"/>
      <c r="H112" s="32">
        <f t="shared" si="21"/>
        <v>0</v>
      </c>
      <c r="I112" s="33" t="s">
        <v>116</v>
      </c>
      <c r="J112" s="33">
        <f>TRUNC(G112*(1+$K$4),2)</f>
        <v>0</v>
      </c>
      <c r="K112" s="34">
        <f t="shared" si="22"/>
        <v>0</v>
      </c>
      <c r="L112" s="244"/>
      <c r="M112" s="245"/>
      <c r="N112" s="245"/>
    </row>
    <row r="113" spans="1:14" s="246" customFormat="1" ht="12.75">
      <c r="A113" s="30"/>
      <c r="B113" s="159" t="s">
        <v>714</v>
      </c>
      <c r="C113" s="157" t="s">
        <v>748</v>
      </c>
      <c r="D113" s="155">
        <v>13</v>
      </c>
      <c r="E113" s="160" t="s">
        <v>14</v>
      </c>
      <c r="F113" s="93"/>
      <c r="G113" s="93"/>
      <c r="H113" s="32">
        <f t="shared" si="21"/>
        <v>0</v>
      </c>
      <c r="I113" s="33">
        <f aca="true" t="shared" si="23" ref="I113:I118">TRUNC(F113*(1+$K$4),2)</f>
        <v>0</v>
      </c>
      <c r="J113" s="33">
        <f>TRUNC(G113*(1+$K$4),2)</f>
        <v>0</v>
      </c>
      <c r="K113" s="34">
        <f t="shared" si="22"/>
        <v>0</v>
      </c>
      <c r="L113" s="244"/>
      <c r="M113" s="245"/>
      <c r="N113" s="245"/>
    </row>
    <row r="114" spans="1:14" s="246" customFormat="1" ht="12.75">
      <c r="A114" s="30"/>
      <c r="B114" s="159" t="s">
        <v>366</v>
      </c>
      <c r="C114" s="157" t="s">
        <v>507</v>
      </c>
      <c r="D114" s="155">
        <v>10</v>
      </c>
      <c r="E114" s="160" t="s">
        <v>110</v>
      </c>
      <c r="F114" s="93"/>
      <c r="G114" s="93"/>
      <c r="H114" s="32">
        <f t="shared" si="21"/>
        <v>0</v>
      </c>
      <c r="I114" s="33">
        <f t="shared" si="23"/>
        <v>0</v>
      </c>
      <c r="J114" s="33">
        <f>TRUNC(G114*(1+$K$4),2)</f>
        <v>0</v>
      </c>
      <c r="K114" s="34">
        <f t="shared" si="22"/>
        <v>0</v>
      </c>
      <c r="L114" s="244"/>
      <c r="M114" s="245"/>
      <c r="N114" s="245"/>
    </row>
    <row r="115" spans="1:14" s="246" customFormat="1" ht="12.75">
      <c r="A115" s="30"/>
      <c r="B115" s="159" t="s">
        <v>712</v>
      </c>
      <c r="C115" s="157" t="s">
        <v>508</v>
      </c>
      <c r="D115" s="155">
        <v>5</v>
      </c>
      <c r="E115" s="160" t="s">
        <v>509</v>
      </c>
      <c r="F115" s="93"/>
      <c r="G115" s="37" t="s">
        <v>116</v>
      </c>
      <c r="H115" s="32">
        <f t="shared" si="21"/>
        <v>0</v>
      </c>
      <c r="I115" s="33">
        <f t="shared" si="23"/>
        <v>0</v>
      </c>
      <c r="J115" s="33" t="s">
        <v>116</v>
      </c>
      <c r="K115" s="34">
        <f t="shared" si="22"/>
        <v>0</v>
      </c>
      <c r="L115" s="244"/>
      <c r="M115" s="245"/>
      <c r="N115" s="245"/>
    </row>
    <row r="116" spans="1:14" s="246" customFormat="1" ht="12.75">
      <c r="A116" s="30"/>
      <c r="B116" s="159" t="s">
        <v>715</v>
      </c>
      <c r="C116" s="157" t="s">
        <v>510</v>
      </c>
      <c r="D116" s="155">
        <v>14</v>
      </c>
      <c r="E116" s="160" t="s">
        <v>14</v>
      </c>
      <c r="F116" s="93"/>
      <c r="G116" s="93"/>
      <c r="H116" s="32">
        <f t="shared" si="21"/>
        <v>0</v>
      </c>
      <c r="I116" s="33">
        <f t="shared" si="23"/>
        <v>0</v>
      </c>
      <c r="J116" s="33">
        <f>TRUNC(G116*(1+$K$4),2)</f>
        <v>0</v>
      </c>
      <c r="K116" s="34">
        <f t="shared" si="22"/>
        <v>0</v>
      </c>
      <c r="L116" s="244"/>
      <c r="M116" s="245"/>
      <c r="N116" s="245"/>
    </row>
    <row r="117" spans="1:14" s="246" customFormat="1" ht="12.75">
      <c r="A117" s="30"/>
      <c r="B117" s="159" t="s">
        <v>711</v>
      </c>
      <c r="C117" s="157" t="s">
        <v>530</v>
      </c>
      <c r="D117" s="155">
        <v>1</v>
      </c>
      <c r="E117" s="156" t="s">
        <v>238</v>
      </c>
      <c r="F117" s="93"/>
      <c r="G117" s="93"/>
      <c r="H117" s="32">
        <f t="shared" si="21"/>
        <v>0</v>
      </c>
      <c r="I117" s="33">
        <f t="shared" si="23"/>
        <v>0</v>
      </c>
      <c r="J117" s="33">
        <f>TRUNC(G117*(1+$K$4),2)</f>
        <v>0</v>
      </c>
      <c r="K117" s="34">
        <f t="shared" si="22"/>
        <v>0</v>
      </c>
      <c r="L117" s="244"/>
      <c r="M117" s="245"/>
      <c r="N117" s="245"/>
    </row>
    <row r="118" spans="1:14" s="246" customFormat="1" ht="12.75">
      <c r="A118" s="30"/>
      <c r="B118" s="159" t="s">
        <v>716</v>
      </c>
      <c r="C118" s="157" t="s">
        <v>511</v>
      </c>
      <c r="D118" s="155">
        <v>1</v>
      </c>
      <c r="E118" s="160" t="s">
        <v>110</v>
      </c>
      <c r="F118" s="93"/>
      <c r="G118" s="93"/>
      <c r="H118" s="32">
        <f t="shared" si="21"/>
        <v>0</v>
      </c>
      <c r="I118" s="33">
        <f t="shared" si="23"/>
        <v>0</v>
      </c>
      <c r="J118" s="33">
        <f>TRUNC(G118*(1+$K$4),2)</f>
        <v>0</v>
      </c>
      <c r="K118" s="34">
        <f t="shared" si="22"/>
        <v>0</v>
      </c>
      <c r="L118" s="244"/>
      <c r="M118" s="245"/>
      <c r="N118" s="245"/>
    </row>
    <row r="119" spans="1:14" s="246" customFormat="1" ht="12.75">
      <c r="A119" s="30"/>
      <c r="B119" s="191" t="s">
        <v>26</v>
      </c>
      <c r="C119" s="213" t="s">
        <v>367</v>
      </c>
      <c r="D119" s="155"/>
      <c r="E119" s="17"/>
      <c r="F119" s="37"/>
      <c r="G119" s="37"/>
      <c r="H119" s="32"/>
      <c r="I119" s="33"/>
      <c r="J119" s="33"/>
      <c r="K119" s="34"/>
      <c r="L119" s="244"/>
      <c r="M119" s="245"/>
      <c r="N119" s="245"/>
    </row>
    <row r="120" spans="1:14" s="246" customFormat="1" ht="12.75">
      <c r="A120" s="30"/>
      <c r="B120" s="159" t="s">
        <v>368</v>
      </c>
      <c r="C120" s="157" t="s">
        <v>369</v>
      </c>
      <c r="D120" s="155">
        <v>30</v>
      </c>
      <c r="E120" s="160" t="s">
        <v>14</v>
      </c>
      <c r="F120" s="93"/>
      <c r="G120" s="93"/>
      <c r="H120" s="32">
        <f>SUM(F120:G120)*D120</f>
        <v>0</v>
      </c>
      <c r="I120" s="33">
        <f>TRUNC(F120*(1+$K$4),2)</f>
        <v>0</v>
      </c>
      <c r="J120" s="33">
        <f>TRUNC(G120*(1+$K$4),2)</f>
        <v>0</v>
      </c>
      <c r="K120" s="34">
        <f>SUM(I120:J120)*D120</f>
        <v>0</v>
      </c>
      <c r="L120" s="244"/>
      <c r="M120" s="245"/>
      <c r="N120" s="245"/>
    </row>
    <row r="121" spans="1:14" s="246" customFormat="1" ht="12.75">
      <c r="A121" s="30"/>
      <c r="B121" s="191" t="s">
        <v>54</v>
      </c>
      <c r="C121" s="213" t="s">
        <v>370</v>
      </c>
      <c r="D121" s="155"/>
      <c r="E121" s="17"/>
      <c r="F121" s="37"/>
      <c r="G121" s="37"/>
      <c r="H121" s="32"/>
      <c r="I121" s="33"/>
      <c r="J121" s="33"/>
      <c r="K121" s="34"/>
      <c r="L121" s="244"/>
      <c r="M121" s="245"/>
      <c r="N121" s="245"/>
    </row>
    <row r="122" spans="1:14" s="246" customFormat="1" ht="25.5">
      <c r="A122" s="30"/>
      <c r="B122" s="159" t="s">
        <v>371</v>
      </c>
      <c r="C122" s="19" t="s">
        <v>372</v>
      </c>
      <c r="D122" s="31">
        <v>4</v>
      </c>
      <c r="E122" s="160" t="s">
        <v>14</v>
      </c>
      <c r="F122" s="100"/>
      <c r="G122" s="100"/>
      <c r="H122" s="32">
        <f>SUM(F122:G122)*D122</f>
        <v>0</v>
      </c>
      <c r="I122" s="33">
        <f aca="true" t="shared" si="24" ref="I122:J124">TRUNC(F122*(1+$K$4),2)</f>
        <v>0</v>
      </c>
      <c r="J122" s="33">
        <f t="shared" si="24"/>
        <v>0</v>
      </c>
      <c r="K122" s="34">
        <f>SUM(I122:J122)*D122</f>
        <v>0</v>
      </c>
      <c r="L122" s="244"/>
      <c r="M122" s="245"/>
      <c r="N122" s="245"/>
    </row>
    <row r="123" spans="1:14" s="246" customFormat="1" ht="25.5">
      <c r="A123" s="30"/>
      <c r="B123" s="159" t="s">
        <v>373</v>
      </c>
      <c r="C123" s="19" t="s">
        <v>374</v>
      </c>
      <c r="D123" s="31">
        <v>6</v>
      </c>
      <c r="E123" s="160" t="s">
        <v>14</v>
      </c>
      <c r="F123" s="100"/>
      <c r="G123" s="100"/>
      <c r="H123" s="32">
        <f>SUM(F123:G123)*D123</f>
        <v>0</v>
      </c>
      <c r="I123" s="33">
        <f t="shared" si="24"/>
        <v>0</v>
      </c>
      <c r="J123" s="33">
        <f t="shared" si="24"/>
        <v>0</v>
      </c>
      <c r="K123" s="34">
        <f>SUM(I123:J123)*D123</f>
        <v>0</v>
      </c>
      <c r="L123" s="244"/>
      <c r="M123" s="245"/>
      <c r="N123" s="245"/>
    </row>
    <row r="124" spans="1:14" s="246" customFormat="1" ht="12.75">
      <c r="A124" s="30"/>
      <c r="B124" s="159" t="s">
        <v>717</v>
      </c>
      <c r="C124" s="19" t="s">
        <v>375</v>
      </c>
      <c r="D124" s="155">
        <v>10</v>
      </c>
      <c r="E124" s="156" t="s">
        <v>238</v>
      </c>
      <c r="F124" s="342"/>
      <c r="G124" s="342"/>
      <c r="H124" s="32">
        <f>SUM(F124:G124)*D124</f>
        <v>0</v>
      </c>
      <c r="I124" s="33">
        <f t="shared" si="24"/>
        <v>0</v>
      </c>
      <c r="J124" s="33">
        <f t="shared" si="24"/>
        <v>0</v>
      </c>
      <c r="K124" s="34">
        <f>SUM(I124:J124)*D124</f>
        <v>0</v>
      </c>
      <c r="L124" s="244"/>
      <c r="M124" s="245"/>
      <c r="N124" s="245"/>
    </row>
    <row r="125" spans="1:11" ht="25.5">
      <c r="A125" s="168"/>
      <c r="B125" s="159" t="s">
        <v>718</v>
      </c>
      <c r="C125" s="165" t="s">
        <v>749</v>
      </c>
      <c r="D125" s="166">
        <v>55</v>
      </c>
      <c r="E125" s="166" t="s">
        <v>16</v>
      </c>
      <c r="F125" s="162"/>
      <c r="G125" s="162"/>
      <c r="H125" s="32">
        <f>SUM(F125:G125)*D125</f>
        <v>0</v>
      </c>
      <c r="I125" s="33">
        <f>TRUNC(F125*(1+$K$4),2)</f>
        <v>0</v>
      </c>
      <c r="J125" s="33">
        <f>TRUNC(G125*(1+$K$4),2)</f>
        <v>0</v>
      </c>
      <c r="K125" s="34">
        <f>SUM(I125:J125)*D125</f>
        <v>0</v>
      </c>
    </row>
    <row r="126" spans="1:14" s="241" customFormat="1" ht="12.75">
      <c r="A126" s="55"/>
      <c r="B126" s="56">
        <v>3</v>
      </c>
      <c r="C126" s="57" t="s">
        <v>388</v>
      </c>
      <c r="D126" s="71"/>
      <c r="E126" s="72"/>
      <c r="F126" s="60"/>
      <c r="G126" s="60"/>
      <c r="H126" s="175"/>
      <c r="I126" s="62"/>
      <c r="J126" s="60"/>
      <c r="K126" s="61"/>
      <c r="L126" s="239"/>
      <c r="M126" s="240"/>
      <c r="N126" s="240"/>
    </row>
    <row r="127" spans="1:12" s="282" customFormat="1" ht="12.75">
      <c r="A127" s="30"/>
      <c r="B127" s="159" t="s">
        <v>22</v>
      </c>
      <c r="C127" s="164" t="s">
        <v>531</v>
      </c>
      <c r="D127" s="31">
        <v>60</v>
      </c>
      <c r="E127" s="160" t="s">
        <v>14</v>
      </c>
      <c r="F127" s="93"/>
      <c r="G127" s="93"/>
      <c r="H127" s="32">
        <f aca="true" t="shared" si="25" ref="H127:H134">SUM(F127:G127)*D127</f>
        <v>0</v>
      </c>
      <c r="I127" s="33">
        <f aca="true" t="shared" si="26" ref="I127:J134">TRUNC(F127*(1+$K$4),2)</f>
        <v>0</v>
      </c>
      <c r="J127" s="33">
        <f t="shared" si="26"/>
        <v>0</v>
      </c>
      <c r="K127" s="34">
        <f aca="true" t="shared" si="27" ref="K127:K134">SUM(I127:J127)*D127</f>
        <v>0</v>
      </c>
      <c r="L127" s="190"/>
    </row>
    <row r="128" spans="1:12" s="282" customFormat="1" ht="25.5">
      <c r="A128" s="30"/>
      <c r="B128" s="159" t="s">
        <v>23</v>
      </c>
      <c r="C128" s="164" t="s">
        <v>532</v>
      </c>
      <c r="D128" s="31">
        <v>75</v>
      </c>
      <c r="E128" s="160" t="s">
        <v>14</v>
      </c>
      <c r="F128" s="93"/>
      <c r="G128" s="93"/>
      <c r="H128" s="32">
        <f t="shared" si="25"/>
        <v>0</v>
      </c>
      <c r="I128" s="33">
        <f t="shared" si="26"/>
        <v>0</v>
      </c>
      <c r="J128" s="33">
        <f t="shared" si="26"/>
        <v>0</v>
      </c>
      <c r="K128" s="34">
        <f t="shared" si="27"/>
        <v>0</v>
      </c>
      <c r="L128" s="190"/>
    </row>
    <row r="129" spans="1:11" s="282" customFormat="1" ht="25.5">
      <c r="A129" s="30"/>
      <c r="B129" s="159" t="s">
        <v>27</v>
      </c>
      <c r="C129" s="164" t="s">
        <v>386</v>
      </c>
      <c r="D129" s="155">
        <v>250</v>
      </c>
      <c r="E129" s="160" t="s">
        <v>16</v>
      </c>
      <c r="F129" s="93"/>
      <c r="G129" s="93"/>
      <c r="H129" s="32">
        <f t="shared" si="25"/>
        <v>0</v>
      </c>
      <c r="I129" s="33">
        <f t="shared" si="26"/>
        <v>0</v>
      </c>
      <c r="J129" s="33">
        <f t="shared" si="26"/>
        <v>0</v>
      </c>
      <c r="K129" s="34">
        <f t="shared" si="27"/>
        <v>0</v>
      </c>
    </row>
    <row r="130" spans="1:11" s="282" customFormat="1" ht="12.75">
      <c r="A130" s="30"/>
      <c r="B130" s="159" t="s">
        <v>71</v>
      </c>
      <c r="C130" s="164" t="s">
        <v>822</v>
      </c>
      <c r="D130" s="155">
        <v>13</v>
      </c>
      <c r="E130" s="160" t="s">
        <v>14</v>
      </c>
      <c r="F130" s="93"/>
      <c r="G130" s="93"/>
      <c r="H130" s="32">
        <f>SUM(F130:G130)*D130</f>
        <v>0</v>
      </c>
      <c r="I130" s="33">
        <f>TRUNC(F130*(1+$K$4),2)</f>
        <v>0</v>
      </c>
      <c r="J130" s="33">
        <f>TRUNC(G130*(1+$K$4),2)</f>
        <v>0</v>
      </c>
      <c r="K130" s="34">
        <f>SUM(I130:J130)*D130</f>
        <v>0</v>
      </c>
    </row>
    <row r="131" spans="1:11" s="282" customFormat="1" ht="12.75">
      <c r="A131" s="30"/>
      <c r="B131" s="159" t="s">
        <v>72</v>
      </c>
      <c r="C131" s="164" t="s">
        <v>826</v>
      </c>
      <c r="D131" s="155">
        <v>12</v>
      </c>
      <c r="E131" s="160" t="s">
        <v>16</v>
      </c>
      <c r="F131" s="93"/>
      <c r="G131" s="93"/>
      <c r="H131" s="32">
        <f>SUM(F131:G131)*D131</f>
        <v>0</v>
      </c>
      <c r="I131" s="33">
        <f>TRUNC(F131*(1+$K$4),2)</f>
        <v>0</v>
      </c>
      <c r="J131" s="33">
        <f>TRUNC(G131*(1+$K$4),2)</f>
        <v>0</v>
      </c>
      <c r="K131" s="34">
        <f>SUM(I131:J131)*D131</f>
        <v>0</v>
      </c>
    </row>
    <row r="132" spans="1:11" s="282" customFormat="1" ht="25.5">
      <c r="A132" s="30"/>
      <c r="B132" s="159" t="s">
        <v>74</v>
      </c>
      <c r="C132" s="164" t="s">
        <v>661</v>
      </c>
      <c r="D132" s="155">
        <v>20</v>
      </c>
      <c r="E132" s="160" t="s">
        <v>14</v>
      </c>
      <c r="F132" s="93"/>
      <c r="G132" s="93"/>
      <c r="H132" s="32">
        <f t="shared" si="25"/>
        <v>0</v>
      </c>
      <c r="I132" s="33">
        <f t="shared" si="26"/>
        <v>0</v>
      </c>
      <c r="J132" s="33">
        <f t="shared" si="26"/>
        <v>0</v>
      </c>
      <c r="K132" s="34">
        <f t="shared" si="27"/>
        <v>0</v>
      </c>
    </row>
    <row r="133" spans="1:14" s="246" customFormat="1" ht="12.75">
      <c r="A133" s="30"/>
      <c r="B133" s="159" t="s">
        <v>145</v>
      </c>
      <c r="C133" s="157" t="s">
        <v>387</v>
      </c>
      <c r="D133" s="155">
        <v>200</v>
      </c>
      <c r="E133" s="160" t="s">
        <v>14</v>
      </c>
      <c r="F133" s="93"/>
      <c r="G133" s="93"/>
      <c r="H133" s="32">
        <f t="shared" si="25"/>
        <v>0</v>
      </c>
      <c r="I133" s="33">
        <f t="shared" si="26"/>
        <v>0</v>
      </c>
      <c r="J133" s="33">
        <f t="shared" si="26"/>
        <v>0</v>
      </c>
      <c r="K133" s="34">
        <f t="shared" si="27"/>
        <v>0</v>
      </c>
      <c r="L133" s="244"/>
      <c r="M133" s="245"/>
      <c r="N133" s="245"/>
    </row>
    <row r="134" spans="1:14" s="246" customFormat="1" ht="12.75">
      <c r="A134" s="30"/>
      <c r="B134" s="159" t="s">
        <v>147</v>
      </c>
      <c r="C134" s="157" t="s">
        <v>533</v>
      </c>
      <c r="D134" s="155">
        <v>300</v>
      </c>
      <c r="E134" s="160" t="s">
        <v>14</v>
      </c>
      <c r="F134" s="93"/>
      <c r="G134" s="93"/>
      <c r="H134" s="32">
        <f t="shared" si="25"/>
        <v>0</v>
      </c>
      <c r="I134" s="33">
        <f t="shared" si="26"/>
        <v>0</v>
      </c>
      <c r="J134" s="33">
        <f t="shared" si="26"/>
        <v>0</v>
      </c>
      <c r="K134" s="34">
        <f t="shared" si="27"/>
        <v>0</v>
      </c>
      <c r="L134" s="244"/>
      <c r="M134" s="245"/>
      <c r="N134" s="245"/>
    </row>
    <row r="135" spans="1:14" s="241" customFormat="1" ht="12.75">
      <c r="A135" s="55"/>
      <c r="B135" s="56">
        <v>4</v>
      </c>
      <c r="C135" s="57" t="s">
        <v>115</v>
      </c>
      <c r="D135" s="58"/>
      <c r="E135" s="59"/>
      <c r="F135" s="60"/>
      <c r="G135" s="60"/>
      <c r="H135" s="175"/>
      <c r="I135" s="62"/>
      <c r="J135" s="60"/>
      <c r="K135" s="61"/>
      <c r="L135" s="239"/>
      <c r="M135" s="240"/>
      <c r="N135" s="240"/>
    </row>
    <row r="136" spans="1:11" s="282" customFormat="1" ht="46.5" customHeight="1">
      <c r="A136" s="30"/>
      <c r="B136" s="159" t="s">
        <v>28</v>
      </c>
      <c r="C136" s="164" t="s">
        <v>389</v>
      </c>
      <c r="D136" s="31">
        <v>50</v>
      </c>
      <c r="E136" s="160" t="s">
        <v>14</v>
      </c>
      <c r="F136" s="93"/>
      <c r="G136" s="93"/>
      <c r="H136" s="32">
        <f aca="true" t="shared" si="28" ref="H136:H143">SUM(F136:G136)*D136</f>
        <v>0</v>
      </c>
      <c r="I136" s="33">
        <f aca="true" t="shared" si="29" ref="I136:J143">TRUNC(F136*(1+$K$4),2)</f>
        <v>0</v>
      </c>
      <c r="J136" s="33">
        <f t="shared" si="29"/>
        <v>0</v>
      </c>
      <c r="K136" s="34">
        <f aca="true" t="shared" si="30" ref="K136:K143">SUM(I136:J136)*D136</f>
        <v>0</v>
      </c>
    </row>
    <row r="137" spans="1:11" s="282" customFormat="1" ht="27.75" customHeight="1">
      <c r="A137" s="30"/>
      <c r="B137" s="159" t="s">
        <v>76</v>
      </c>
      <c r="C137" s="164" t="s">
        <v>596</v>
      </c>
      <c r="D137" s="31">
        <v>5</v>
      </c>
      <c r="E137" s="160" t="s">
        <v>14</v>
      </c>
      <c r="F137" s="93"/>
      <c r="G137" s="93"/>
      <c r="H137" s="32">
        <f t="shared" si="28"/>
        <v>0</v>
      </c>
      <c r="I137" s="33">
        <f t="shared" si="29"/>
        <v>0</v>
      </c>
      <c r="J137" s="33">
        <f t="shared" si="29"/>
        <v>0</v>
      </c>
      <c r="K137" s="34">
        <f t="shared" si="30"/>
        <v>0</v>
      </c>
    </row>
    <row r="138" spans="1:11" s="282" customFormat="1" ht="12.75">
      <c r="A138" s="30"/>
      <c r="B138" s="159" t="s">
        <v>77</v>
      </c>
      <c r="C138" s="164" t="s">
        <v>390</v>
      </c>
      <c r="D138" s="31">
        <v>7</v>
      </c>
      <c r="E138" s="156" t="s">
        <v>238</v>
      </c>
      <c r="F138" s="93"/>
      <c r="G138" s="93"/>
      <c r="H138" s="32">
        <f t="shared" si="28"/>
        <v>0</v>
      </c>
      <c r="I138" s="33">
        <f t="shared" si="29"/>
        <v>0</v>
      </c>
      <c r="J138" s="33">
        <f t="shared" si="29"/>
        <v>0</v>
      </c>
      <c r="K138" s="34">
        <f t="shared" si="30"/>
        <v>0</v>
      </c>
    </row>
    <row r="139" spans="1:11" s="282" customFormat="1" ht="38.25">
      <c r="A139" s="30"/>
      <c r="B139" s="159" t="s">
        <v>79</v>
      </c>
      <c r="C139" s="164" t="s">
        <v>750</v>
      </c>
      <c r="D139" s="31">
        <v>30</v>
      </c>
      <c r="E139" s="160" t="s">
        <v>14</v>
      </c>
      <c r="F139" s="93"/>
      <c r="G139" s="93"/>
      <c r="H139" s="32">
        <f t="shared" si="28"/>
        <v>0</v>
      </c>
      <c r="I139" s="33">
        <f t="shared" si="29"/>
        <v>0</v>
      </c>
      <c r="J139" s="33">
        <f t="shared" si="29"/>
        <v>0</v>
      </c>
      <c r="K139" s="34">
        <f t="shared" si="30"/>
        <v>0</v>
      </c>
    </row>
    <row r="140" spans="1:11" s="282" customFormat="1" ht="12.75">
      <c r="A140" s="30"/>
      <c r="B140" s="159" t="s">
        <v>80</v>
      </c>
      <c r="C140" s="164" t="s">
        <v>751</v>
      </c>
      <c r="D140" s="31">
        <v>30</v>
      </c>
      <c r="E140" s="160" t="s">
        <v>14</v>
      </c>
      <c r="F140" s="93"/>
      <c r="G140" s="93"/>
      <c r="H140" s="32">
        <f t="shared" si="28"/>
        <v>0</v>
      </c>
      <c r="I140" s="33">
        <f t="shared" si="29"/>
        <v>0</v>
      </c>
      <c r="J140" s="33">
        <f t="shared" si="29"/>
        <v>0</v>
      </c>
      <c r="K140" s="34">
        <f t="shared" si="30"/>
        <v>0</v>
      </c>
    </row>
    <row r="141" spans="1:11" s="282" customFormat="1" ht="12.75">
      <c r="A141" s="30"/>
      <c r="B141" s="159" t="s">
        <v>81</v>
      </c>
      <c r="C141" s="164" t="s">
        <v>392</v>
      </c>
      <c r="D141" s="31">
        <v>30</v>
      </c>
      <c r="E141" s="160" t="s">
        <v>14</v>
      </c>
      <c r="F141" s="93"/>
      <c r="G141" s="93"/>
      <c r="H141" s="32">
        <f t="shared" si="28"/>
        <v>0</v>
      </c>
      <c r="I141" s="33">
        <f t="shared" si="29"/>
        <v>0</v>
      </c>
      <c r="J141" s="33">
        <f t="shared" si="29"/>
        <v>0</v>
      </c>
      <c r="K141" s="34">
        <f t="shared" si="30"/>
        <v>0</v>
      </c>
    </row>
    <row r="142" spans="1:11" s="282" customFormat="1" ht="12.75">
      <c r="A142" s="30"/>
      <c r="B142" s="159" t="s">
        <v>377</v>
      </c>
      <c r="C142" s="164" t="s">
        <v>752</v>
      </c>
      <c r="D142" s="31">
        <v>5</v>
      </c>
      <c r="E142" s="156" t="s">
        <v>238</v>
      </c>
      <c r="F142" s="93"/>
      <c r="G142" s="93"/>
      <c r="H142" s="32">
        <f t="shared" si="28"/>
        <v>0</v>
      </c>
      <c r="I142" s="33">
        <f t="shared" si="29"/>
        <v>0</v>
      </c>
      <c r="J142" s="33">
        <f t="shared" si="29"/>
        <v>0</v>
      </c>
      <c r="K142" s="34">
        <f t="shared" si="30"/>
        <v>0</v>
      </c>
    </row>
    <row r="143" spans="1:11" s="282" customFormat="1" ht="25.5">
      <c r="A143" s="30"/>
      <c r="B143" s="159" t="s">
        <v>564</v>
      </c>
      <c r="C143" s="164" t="s">
        <v>549</v>
      </c>
      <c r="D143" s="155">
        <v>40</v>
      </c>
      <c r="E143" s="160" t="s">
        <v>14</v>
      </c>
      <c r="F143" s="93"/>
      <c r="G143" s="93"/>
      <c r="H143" s="32">
        <f t="shared" si="28"/>
        <v>0</v>
      </c>
      <c r="I143" s="39">
        <f t="shared" si="29"/>
        <v>0</v>
      </c>
      <c r="J143" s="40">
        <f t="shared" si="29"/>
        <v>0</v>
      </c>
      <c r="K143" s="169">
        <f t="shared" si="30"/>
        <v>0</v>
      </c>
    </row>
    <row r="144" spans="1:14" s="241" customFormat="1" ht="12.75">
      <c r="A144" s="55"/>
      <c r="B144" s="56">
        <v>5</v>
      </c>
      <c r="C144" s="57" t="s">
        <v>111</v>
      </c>
      <c r="D144" s="71"/>
      <c r="E144" s="72"/>
      <c r="F144" s="60"/>
      <c r="G144" s="60"/>
      <c r="H144" s="175"/>
      <c r="I144" s="62"/>
      <c r="J144" s="60"/>
      <c r="K144" s="61"/>
      <c r="L144" s="239"/>
      <c r="M144" s="240"/>
      <c r="N144" s="240"/>
    </row>
    <row r="145" spans="1:14" s="246" customFormat="1" ht="12.75">
      <c r="A145" s="30"/>
      <c r="B145" s="159" t="s">
        <v>29</v>
      </c>
      <c r="C145" s="157" t="s">
        <v>534</v>
      </c>
      <c r="D145" s="31">
        <v>100</v>
      </c>
      <c r="E145" s="160" t="s">
        <v>14</v>
      </c>
      <c r="F145" s="93"/>
      <c r="G145" s="93"/>
      <c r="H145" s="32">
        <f>SUM(F145:G145)*D145</f>
        <v>0</v>
      </c>
      <c r="I145" s="33">
        <f>TRUNC(F145*(1+$K$4),2)</f>
        <v>0</v>
      </c>
      <c r="J145" s="33">
        <f>TRUNC(G145*(1+$K$4),2)</f>
        <v>0</v>
      </c>
      <c r="K145" s="34">
        <f>SUM(I145:J145)*D145</f>
        <v>0</v>
      </c>
      <c r="L145" s="251"/>
      <c r="M145" s="245"/>
      <c r="N145" s="245"/>
    </row>
    <row r="146" spans="1:14" s="241" customFormat="1" ht="12.75">
      <c r="A146" s="55"/>
      <c r="B146" s="56">
        <v>6</v>
      </c>
      <c r="C146" s="57" t="s">
        <v>102</v>
      </c>
      <c r="D146" s="71"/>
      <c r="E146" s="72"/>
      <c r="F146" s="60"/>
      <c r="G146" s="60"/>
      <c r="H146" s="175"/>
      <c r="I146" s="62"/>
      <c r="J146" s="60"/>
      <c r="K146" s="61"/>
      <c r="L146" s="239"/>
      <c r="M146" s="240"/>
      <c r="N146" s="240"/>
    </row>
    <row r="147" spans="1:14" s="246" customFormat="1" ht="38.25">
      <c r="A147" s="30"/>
      <c r="B147" s="176" t="s">
        <v>31</v>
      </c>
      <c r="C147" s="165" t="s">
        <v>174</v>
      </c>
      <c r="D147" s="155">
        <v>37</v>
      </c>
      <c r="E147" s="160" t="s">
        <v>14</v>
      </c>
      <c r="F147" s="340"/>
      <c r="G147" s="340"/>
      <c r="H147" s="32">
        <f aca="true" t="shared" si="31" ref="H147:H152">SUM(F147:G147)*D147</f>
        <v>0</v>
      </c>
      <c r="I147" s="33">
        <f aca="true" t="shared" si="32" ref="I147:J152">TRUNC(F147*(1+$K$4),2)</f>
        <v>0</v>
      </c>
      <c r="J147" s="33">
        <f t="shared" si="32"/>
        <v>0</v>
      </c>
      <c r="K147" s="34">
        <f aca="true" t="shared" si="33" ref="K147:K152">SUM(I147:J147)*D147</f>
        <v>0</v>
      </c>
      <c r="L147" s="244"/>
      <c r="M147" s="245"/>
      <c r="N147" s="245"/>
    </row>
    <row r="148" spans="1:14" s="246" customFormat="1" ht="25.5">
      <c r="A148" s="30"/>
      <c r="B148" s="176" t="s">
        <v>43</v>
      </c>
      <c r="C148" s="157" t="s">
        <v>376</v>
      </c>
      <c r="D148" s="155">
        <v>26</v>
      </c>
      <c r="E148" s="160" t="s">
        <v>14</v>
      </c>
      <c r="F148" s="340"/>
      <c r="G148" s="340"/>
      <c r="H148" s="32">
        <f t="shared" si="31"/>
        <v>0</v>
      </c>
      <c r="I148" s="33">
        <f t="shared" si="32"/>
        <v>0</v>
      </c>
      <c r="J148" s="33">
        <f t="shared" si="32"/>
        <v>0</v>
      </c>
      <c r="K148" s="34">
        <f t="shared" si="33"/>
        <v>0</v>
      </c>
      <c r="L148" s="244"/>
      <c r="M148" s="245"/>
      <c r="N148" s="245"/>
    </row>
    <row r="149" spans="1:14" s="246" customFormat="1" ht="25.5">
      <c r="A149" s="30"/>
      <c r="B149" s="176" t="s">
        <v>84</v>
      </c>
      <c r="C149" s="177" t="s">
        <v>753</v>
      </c>
      <c r="D149" s="155">
        <v>37</v>
      </c>
      <c r="E149" s="160" t="s">
        <v>14</v>
      </c>
      <c r="F149" s="340"/>
      <c r="G149" s="340"/>
      <c r="H149" s="32">
        <f t="shared" si="31"/>
        <v>0</v>
      </c>
      <c r="I149" s="33">
        <f t="shared" si="32"/>
        <v>0</v>
      </c>
      <c r="J149" s="33">
        <f t="shared" si="32"/>
        <v>0</v>
      </c>
      <c r="K149" s="34">
        <f t="shared" si="33"/>
        <v>0</v>
      </c>
      <c r="L149" s="244"/>
      <c r="M149" s="245"/>
      <c r="N149" s="245"/>
    </row>
    <row r="150" spans="1:14" s="246" customFormat="1" ht="12.75">
      <c r="A150" s="30"/>
      <c r="B150" s="176" t="s">
        <v>131</v>
      </c>
      <c r="C150" s="177" t="s">
        <v>123</v>
      </c>
      <c r="D150" s="155">
        <v>1</v>
      </c>
      <c r="E150" s="156" t="s">
        <v>238</v>
      </c>
      <c r="F150" s="340"/>
      <c r="G150" s="340"/>
      <c r="H150" s="32">
        <f t="shared" si="31"/>
        <v>0</v>
      </c>
      <c r="I150" s="33">
        <f t="shared" si="32"/>
        <v>0</v>
      </c>
      <c r="J150" s="33">
        <f t="shared" si="32"/>
        <v>0</v>
      </c>
      <c r="K150" s="34">
        <f t="shared" si="33"/>
        <v>0</v>
      </c>
      <c r="L150" s="244"/>
      <c r="M150" s="245"/>
      <c r="N150" s="245"/>
    </row>
    <row r="151" spans="1:14" s="246" customFormat="1" ht="51">
      <c r="A151" s="30"/>
      <c r="B151" s="176" t="s">
        <v>132</v>
      </c>
      <c r="C151" s="157" t="s">
        <v>754</v>
      </c>
      <c r="D151" s="155">
        <v>1</v>
      </c>
      <c r="E151" s="156" t="s">
        <v>238</v>
      </c>
      <c r="F151" s="340"/>
      <c r="G151" s="340"/>
      <c r="H151" s="32">
        <f t="shared" si="31"/>
        <v>0</v>
      </c>
      <c r="I151" s="33">
        <f t="shared" si="32"/>
        <v>0</v>
      </c>
      <c r="J151" s="33">
        <f t="shared" si="32"/>
        <v>0</v>
      </c>
      <c r="K151" s="34">
        <f t="shared" si="33"/>
        <v>0</v>
      </c>
      <c r="L151" s="244"/>
      <c r="M151" s="245"/>
      <c r="N151" s="245"/>
    </row>
    <row r="152" spans="1:14" s="246" customFormat="1" ht="12.75">
      <c r="A152" s="30"/>
      <c r="B152" s="176" t="s">
        <v>133</v>
      </c>
      <c r="C152" s="177" t="s">
        <v>378</v>
      </c>
      <c r="D152" s="155">
        <v>4</v>
      </c>
      <c r="E152" s="156" t="s">
        <v>238</v>
      </c>
      <c r="F152" s="340"/>
      <c r="G152" s="340"/>
      <c r="H152" s="32">
        <f t="shared" si="31"/>
        <v>0</v>
      </c>
      <c r="I152" s="33">
        <f t="shared" si="32"/>
        <v>0</v>
      </c>
      <c r="J152" s="33">
        <f t="shared" si="32"/>
        <v>0</v>
      </c>
      <c r="K152" s="34">
        <f t="shared" si="33"/>
        <v>0</v>
      </c>
      <c r="L152" s="244"/>
      <c r="M152" s="245"/>
      <c r="N152" s="245"/>
    </row>
    <row r="153" spans="1:14" s="241" customFormat="1" ht="12.75">
      <c r="A153" s="55"/>
      <c r="B153" s="56">
        <v>7</v>
      </c>
      <c r="C153" s="57" t="s">
        <v>108</v>
      </c>
      <c r="D153" s="71"/>
      <c r="E153" s="72"/>
      <c r="F153" s="60"/>
      <c r="G153" s="60"/>
      <c r="H153" s="175"/>
      <c r="I153" s="62"/>
      <c r="J153" s="60"/>
      <c r="K153" s="61"/>
      <c r="L153" s="239"/>
      <c r="M153" s="240"/>
      <c r="N153" s="240"/>
    </row>
    <row r="154" spans="1:14" s="250" customFormat="1" ht="12.75">
      <c r="A154" s="140"/>
      <c r="B154" s="141" t="s">
        <v>91</v>
      </c>
      <c r="C154" s="142" t="s">
        <v>379</v>
      </c>
      <c r="D154" s="143"/>
      <c r="E154" s="144"/>
      <c r="F154" s="40"/>
      <c r="G154" s="40"/>
      <c r="H154" s="32"/>
      <c r="I154" s="33"/>
      <c r="J154" s="33"/>
      <c r="K154" s="34"/>
      <c r="L154" s="248"/>
      <c r="M154" s="249"/>
      <c r="N154" s="249"/>
    </row>
    <row r="155" spans="1:14" s="246" customFormat="1" ht="25.5">
      <c r="A155" s="30"/>
      <c r="B155" s="283" t="s">
        <v>827</v>
      </c>
      <c r="C155" s="157" t="s">
        <v>538</v>
      </c>
      <c r="D155" s="155">
        <v>10</v>
      </c>
      <c r="E155" s="160" t="s">
        <v>14</v>
      </c>
      <c r="F155" s="340"/>
      <c r="G155" s="340"/>
      <c r="H155" s="32">
        <f>SUM(F155:G155)*D155</f>
        <v>0</v>
      </c>
      <c r="I155" s="33">
        <f aca="true" t="shared" si="34" ref="I155:J157">TRUNC(F155*(1+$K$4),2)</f>
        <v>0</v>
      </c>
      <c r="J155" s="33">
        <f t="shared" si="34"/>
        <v>0</v>
      </c>
      <c r="K155" s="34">
        <f>SUM(I155:J155)*D155</f>
        <v>0</v>
      </c>
      <c r="L155" s="244"/>
      <c r="M155" s="245"/>
      <c r="N155" s="245"/>
    </row>
    <row r="156" spans="1:14" s="246" customFormat="1" ht="25.5">
      <c r="A156" s="30"/>
      <c r="B156" s="283" t="s">
        <v>828</v>
      </c>
      <c r="C156" s="157" t="s">
        <v>535</v>
      </c>
      <c r="D156" s="155">
        <v>20</v>
      </c>
      <c r="E156" s="160" t="s">
        <v>14</v>
      </c>
      <c r="F156" s="340"/>
      <c r="G156" s="340"/>
      <c r="H156" s="32">
        <f>SUM(F156:G156)*D156</f>
        <v>0</v>
      </c>
      <c r="I156" s="33">
        <f t="shared" si="34"/>
        <v>0</v>
      </c>
      <c r="J156" s="33">
        <f t="shared" si="34"/>
        <v>0</v>
      </c>
      <c r="K156" s="34">
        <f>SUM(I156:J156)*D156</f>
        <v>0</v>
      </c>
      <c r="L156" s="244"/>
      <c r="M156" s="245"/>
      <c r="N156" s="245"/>
    </row>
    <row r="157" spans="1:14" s="246" customFormat="1" ht="25.5">
      <c r="A157" s="30"/>
      <c r="B157" s="283" t="s">
        <v>829</v>
      </c>
      <c r="C157" s="157" t="s">
        <v>536</v>
      </c>
      <c r="D157" s="155">
        <v>5</v>
      </c>
      <c r="E157" s="160" t="s">
        <v>14</v>
      </c>
      <c r="F157" s="340"/>
      <c r="G157" s="340"/>
      <c r="H157" s="32">
        <f>SUM(F157:G157)*D157</f>
        <v>0</v>
      </c>
      <c r="I157" s="33">
        <f t="shared" si="34"/>
        <v>0</v>
      </c>
      <c r="J157" s="33">
        <f t="shared" si="34"/>
        <v>0</v>
      </c>
      <c r="K157" s="34">
        <f>SUM(I157:J157)*D157</f>
        <v>0</v>
      </c>
      <c r="L157" s="244"/>
      <c r="M157" s="245"/>
      <c r="N157" s="245"/>
    </row>
    <row r="158" spans="1:14" s="250" customFormat="1" ht="12.75">
      <c r="A158" s="140"/>
      <c r="B158" s="141" t="s">
        <v>92</v>
      </c>
      <c r="C158" s="142" t="s">
        <v>380</v>
      </c>
      <c r="D158" s="143"/>
      <c r="E158" s="144"/>
      <c r="F158" s="40"/>
      <c r="G158" s="40"/>
      <c r="H158" s="32"/>
      <c r="I158" s="33"/>
      <c r="J158" s="33"/>
      <c r="K158" s="34"/>
      <c r="L158" s="248"/>
      <c r="M158" s="249"/>
      <c r="N158" s="249"/>
    </row>
    <row r="159" spans="1:14" s="246" customFormat="1" ht="25.5">
      <c r="A159" s="30"/>
      <c r="B159" s="283" t="s">
        <v>830</v>
      </c>
      <c r="C159" s="157" t="s">
        <v>537</v>
      </c>
      <c r="D159" s="155">
        <v>20</v>
      </c>
      <c r="E159" s="160" t="s">
        <v>14</v>
      </c>
      <c r="F159" s="340"/>
      <c r="G159" s="340"/>
      <c r="H159" s="32">
        <f>SUM(F159:G159)*D159</f>
        <v>0</v>
      </c>
      <c r="I159" s="33">
        <f>TRUNC(F159*(1+$K$4),2)</f>
        <v>0</v>
      </c>
      <c r="J159" s="33">
        <f>TRUNC(G159*(1+$K$4),2)</f>
        <v>0</v>
      </c>
      <c r="K159" s="34">
        <f>SUM(I159:J159)*D159</f>
        <v>0</v>
      </c>
      <c r="L159" s="244"/>
      <c r="M159" s="245"/>
      <c r="N159" s="245"/>
    </row>
    <row r="160" spans="1:14" s="38" customFormat="1" ht="51">
      <c r="A160" s="163"/>
      <c r="B160" s="283" t="s">
        <v>831</v>
      </c>
      <c r="C160" s="165" t="s">
        <v>381</v>
      </c>
      <c r="D160" s="166">
        <v>3</v>
      </c>
      <c r="E160" s="156" t="s">
        <v>238</v>
      </c>
      <c r="F160" s="162"/>
      <c r="G160" s="162"/>
      <c r="H160" s="32">
        <f>SUM(F160:G160)*D160</f>
        <v>0</v>
      </c>
      <c r="I160" s="33">
        <f>TRUNC(F160*(1+$K$4),2)</f>
        <v>0</v>
      </c>
      <c r="J160" s="33">
        <f>TRUNC(G160*(1+$K$4),2)</f>
        <v>0</v>
      </c>
      <c r="K160" s="34">
        <f>SUM(I160:J160)*D160</f>
        <v>0</v>
      </c>
      <c r="M160" s="245"/>
      <c r="N160" s="167"/>
    </row>
    <row r="161" spans="1:14" s="250" customFormat="1" ht="12.75">
      <c r="A161" s="140"/>
      <c r="B161" s="141" t="s">
        <v>93</v>
      </c>
      <c r="C161" s="142" t="s">
        <v>382</v>
      </c>
      <c r="D161" s="143"/>
      <c r="E161" s="144"/>
      <c r="F161" s="40"/>
      <c r="G161" s="40"/>
      <c r="H161" s="32"/>
      <c r="I161" s="33"/>
      <c r="J161" s="33"/>
      <c r="K161" s="34"/>
      <c r="L161" s="248"/>
      <c r="M161" s="249"/>
      <c r="N161" s="249"/>
    </row>
    <row r="162" spans="1:14" s="250" customFormat="1" ht="25.5">
      <c r="A162" s="140"/>
      <c r="B162" s="161" t="s">
        <v>832</v>
      </c>
      <c r="C162" s="157" t="s">
        <v>542</v>
      </c>
      <c r="D162" s="155">
        <v>1</v>
      </c>
      <c r="E162" s="156" t="s">
        <v>238</v>
      </c>
      <c r="F162" s="340"/>
      <c r="G162" s="340"/>
      <c r="H162" s="32">
        <f>SUM(F162:G162)*D162</f>
        <v>0</v>
      </c>
      <c r="I162" s="33">
        <f aca="true" t="shared" si="35" ref="I162:J165">TRUNC(F162*(1+$K$4),2)</f>
        <v>0</v>
      </c>
      <c r="J162" s="33">
        <f t="shared" si="35"/>
        <v>0</v>
      </c>
      <c r="K162" s="34">
        <f>SUM(I162:J162)*D162</f>
        <v>0</v>
      </c>
      <c r="L162" s="248"/>
      <c r="M162" s="249"/>
      <c r="N162" s="249"/>
    </row>
    <row r="163" spans="1:14" s="246" customFormat="1" ht="25.5">
      <c r="A163" s="30"/>
      <c r="B163" s="161" t="s">
        <v>833</v>
      </c>
      <c r="C163" s="157" t="s">
        <v>541</v>
      </c>
      <c r="D163" s="155">
        <v>1</v>
      </c>
      <c r="E163" s="156" t="s">
        <v>238</v>
      </c>
      <c r="F163" s="340"/>
      <c r="G163" s="340"/>
      <c r="H163" s="32">
        <f>SUM(F163:G163)*D163</f>
        <v>0</v>
      </c>
      <c r="I163" s="33">
        <f t="shared" si="35"/>
        <v>0</v>
      </c>
      <c r="J163" s="33">
        <f t="shared" si="35"/>
        <v>0</v>
      </c>
      <c r="K163" s="34">
        <f>SUM(I163:J163)*D163</f>
        <v>0</v>
      </c>
      <c r="L163" s="244"/>
      <c r="M163" s="245"/>
      <c r="N163" s="245"/>
    </row>
    <row r="164" spans="1:14" s="246" customFormat="1" ht="38.25">
      <c r="A164" s="30"/>
      <c r="B164" s="161" t="s">
        <v>834</v>
      </c>
      <c r="C164" s="157" t="s">
        <v>662</v>
      </c>
      <c r="D164" s="155">
        <v>1</v>
      </c>
      <c r="E164" s="156" t="s">
        <v>238</v>
      </c>
      <c r="F164" s="340"/>
      <c r="G164" s="340"/>
      <c r="H164" s="32">
        <f>SUM(F164:G164)*D164</f>
        <v>0</v>
      </c>
      <c r="I164" s="33">
        <f>TRUNC(F164*(1+$K$4),2)</f>
        <v>0</v>
      </c>
      <c r="J164" s="33">
        <f>TRUNC(G164*(1+$K$4),2)</f>
        <v>0</v>
      </c>
      <c r="K164" s="34">
        <f>SUM(I164:J164)*D164</f>
        <v>0</v>
      </c>
      <c r="L164" s="244"/>
      <c r="M164" s="245"/>
      <c r="N164" s="245"/>
    </row>
    <row r="165" spans="1:14" s="250" customFormat="1" ht="25.5">
      <c r="A165" s="140"/>
      <c r="B165" s="161" t="s">
        <v>835</v>
      </c>
      <c r="C165" s="157" t="s">
        <v>540</v>
      </c>
      <c r="D165" s="155">
        <v>4</v>
      </c>
      <c r="E165" s="156" t="s">
        <v>238</v>
      </c>
      <c r="F165" s="340"/>
      <c r="G165" s="340"/>
      <c r="H165" s="32">
        <f>SUM(F165:G165)*D165</f>
        <v>0</v>
      </c>
      <c r="I165" s="33">
        <f t="shared" si="35"/>
        <v>0</v>
      </c>
      <c r="J165" s="33">
        <f t="shared" si="35"/>
        <v>0</v>
      </c>
      <c r="K165" s="34">
        <f>SUM(I165:J165)*D165</f>
        <v>0</v>
      </c>
      <c r="L165" s="248"/>
      <c r="M165" s="249"/>
      <c r="N165" s="249"/>
    </row>
    <row r="166" spans="1:14" s="246" customFormat="1" ht="12.75">
      <c r="A166" s="30"/>
      <c r="B166" s="161" t="s">
        <v>836</v>
      </c>
      <c r="C166" s="157" t="s">
        <v>755</v>
      </c>
      <c r="D166" s="31">
        <v>9</v>
      </c>
      <c r="E166" s="156" t="s">
        <v>238</v>
      </c>
      <c r="F166" s="340"/>
      <c r="G166" s="340"/>
      <c r="H166" s="32">
        <f>SUM(F166:G166)*D166</f>
        <v>0</v>
      </c>
      <c r="I166" s="33">
        <f>TRUNC(F166*(1+$K$4),2)</f>
        <v>0</v>
      </c>
      <c r="J166" s="33">
        <f>TRUNC(G166*(1+$K$4),2)</f>
        <v>0</v>
      </c>
      <c r="K166" s="34">
        <f>SUM(I166:J166)*D166</f>
        <v>0</v>
      </c>
      <c r="L166" s="244"/>
      <c r="M166" s="245"/>
      <c r="N166" s="245"/>
    </row>
    <row r="167" spans="1:14" s="250" customFormat="1" ht="12.75">
      <c r="A167" s="140"/>
      <c r="B167" s="141" t="s">
        <v>94</v>
      </c>
      <c r="C167" s="142" t="s">
        <v>383</v>
      </c>
      <c r="D167" s="143"/>
      <c r="E167" s="144"/>
      <c r="F167" s="40"/>
      <c r="G167" s="40"/>
      <c r="H167" s="32"/>
      <c r="I167" s="33"/>
      <c r="J167" s="33"/>
      <c r="K167" s="34"/>
      <c r="L167" s="248"/>
      <c r="M167" s="249"/>
      <c r="N167" s="249"/>
    </row>
    <row r="168" spans="1:14" s="246" customFormat="1" ht="38.25">
      <c r="A168" s="30"/>
      <c r="B168" s="172" t="s">
        <v>837</v>
      </c>
      <c r="C168" s="157" t="s">
        <v>756</v>
      </c>
      <c r="D168" s="31">
        <v>4.5</v>
      </c>
      <c r="E168" s="160" t="s">
        <v>14</v>
      </c>
      <c r="F168" s="340"/>
      <c r="G168" s="340"/>
      <c r="H168" s="32">
        <f>SUM(F168:G168)*D168</f>
        <v>0</v>
      </c>
      <c r="I168" s="33">
        <f>TRUNC(F168*(1+$K$4),2)</f>
        <v>0</v>
      </c>
      <c r="J168" s="33">
        <f>TRUNC(G168*(1+$K$4),2)</f>
        <v>0</v>
      </c>
      <c r="K168" s="34">
        <f>SUM(I168:J168)*D168</f>
        <v>0</v>
      </c>
      <c r="L168" s="244"/>
      <c r="M168" s="245"/>
      <c r="N168" s="245"/>
    </row>
    <row r="169" spans="1:14" s="246" customFormat="1" ht="25.5">
      <c r="A169" s="30"/>
      <c r="B169" s="172" t="s">
        <v>838</v>
      </c>
      <c r="C169" s="157" t="s">
        <v>597</v>
      </c>
      <c r="D169" s="155">
        <v>6</v>
      </c>
      <c r="E169" s="160" t="s">
        <v>14</v>
      </c>
      <c r="F169" s="340"/>
      <c r="G169" s="340"/>
      <c r="H169" s="32">
        <f>SUM(F169:G169)*D169</f>
        <v>0</v>
      </c>
      <c r="I169" s="33">
        <f>TRUNC(F169*(1+$K$4),2)</f>
        <v>0</v>
      </c>
      <c r="J169" s="33">
        <f>TRUNC(G169*(1+$K$4),2)</f>
        <v>0</v>
      </c>
      <c r="K169" s="34">
        <f>SUM(I169:J169)*D169</f>
        <v>0</v>
      </c>
      <c r="L169" s="244"/>
      <c r="M169" s="245"/>
      <c r="N169" s="245"/>
    </row>
    <row r="170" spans="1:14" s="250" customFormat="1" ht="12.75">
      <c r="A170" s="140"/>
      <c r="B170" s="141" t="s">
        <v>149</v>
      </c>
      <c r="C170" s="142" t="s">
        <v>384</v>
      </c>
      <c r="D170" s="143"/>
      <c r="E170" s="160"/>
      <c r="F170" s="40"/>
      <c r="G170" s="40"/>
      <c r="H170" s="32"/>
      <c r="I170" s="33"/>
      <c r="J170" s="33"/>
      <c r="K170" s="34"/>
      <c r="L170" s="248"/>
      <c r="M170" s="249"/>
      <c r="N170" s="249"/>
    </row>
    <row r="171" spans="1:14" s="250" customFormat="1" ht="12.75">
      <c r="A171" s="140"/>
      <c r="B171" s="161" t="s">
        <v>839</v>
      </c>
      <c r="C171" s="157" t="s">
        <v>512</v>
      </c>
      <c r="D171" s="31">
        <v>23</v>
      </c>
      <c r="E171" s="160" t="s">
        <v>16</v>
      </c>
      <c r="F171" s="340"/>
      <c r="G171" s="340"/>
      <c r="H171" s="32">
        <f>SUM(F171:G171)*D171</f>
        <v>0</v>
      </c>
      <c r="I171" s="33">
        <f aca="true" t="shared" si="36" ref="I171:J175">TRUNC(F171*(1+$K$4),2)</f>
        <v>0</v>
      </c>
      <c r="J171" s="33">
        <f t="shared" si="36"/>
        <v>0</v>
      </c>
      <c r="K171" s="34">
        <f>SUM(I171:J171)*D171</f>
        <v>0</v>
      </c>
      <c r="L171" s="244"/>
      <c r="M171" s="245"/>
      <c r="N171" s="249"/>
    </row>
    <row r="172" spans="1:14" s="250" customFormat="1" ht="12.75">
      <c r="A172" s="140"/>
      <c r="B172" s="161" t="s">
        <v>840</v>
      </c>
      <c r="C172" s="157" t="s">
        <v>757</v>
      </c>
      <c r="D172" s="31">
        <v>3</v>
      </c>
      <c r="E172" s="156" t="s">
        <v>238</v>
      </c>
      <c r="F172" s="162"/>
      <c r="G172" s="162"/>
      <c r="H172" s="32">
        <f>SUM(F172:G172)*D172</f>
        <v>0</v>
      </c>
      <c r="I172" s="33">
        <f t="shared" si="36"/>
        <v>0</v>
      </c>
      <c r="J172" s="33">
        <f t="shared" si="36"/>
        <v>0</v>
      </c>
      <c r="K172" s="34">
        <f>SUM(I172:J172)*D172</f>
        <v>0</v>
      </c>
      <c r="L172" s="248"/>
      <c r="M172" s="249"/>
      <c r="N172" s="249"/>
    </row>
    <row r="173" spans="1:14" s="250" customFormat="1" ht="12.75">
      <c r="A173" s="140"/>
      <c r="B173" s="161" t="s">
        <v>841</v>
      </c>
      <c r="C173" s="157" t="s">
        <v>758</v>
      </c>
      <c r="D173" s="31">
        <v>3</v>
      </c>
      <c r="E173" s="156" t="s">
        <v>238</v>
      </c>
      <c r="F173" s="162"/>
      <c r="G173" s="162"/>
      <c r="H173" s="32">
        <f>SUM(F173:G173)*D173</f>
        <v>0</v>
      </c>
      <c r="I173" s="33">
        <f t="shared" si="36"/>
        <v>0</v>
      </c>
      <c r="J173" s="33">
        <f t="shared" si="36"/>
        <v>0</v>
      </c>
      <c r="K173" s="34">
        <f>SUM(I173:J173)*D173</f>
        <v>0</v>
      </c>
      <c r="L173" s="248"/>
      <c r="M173" s="249"/>
      <c r="N173" s="249"/>
    </row>
    <row r="174" spans="1:14" s="250" customFormat="1" ht="25.5">
      <c r="A174" s="140"/>
      <c r="B174" s="161" t="s">
        <v>842</v>
      </c>
      <c r="C174" s="157" t="s">
        <v>759</v>
      </c>
      <c r="D174" s="31">
        <v>2</v>
      </c>
      <c r="E174" s="156" t="s">
        <v>238</v>
      </c>
      <c r="F174" s="162"/>
      <c r="G174" s="162"/>
      <c r="H174" s="32">
        <f>SUM(F174:G174)*D174</f>
        <v>0</v>
      </c>
      <c r="I174" s="33">
        <f t="shared" si="36"/>
        <v>0</v>
      </c>
      <c r="J174" s="33">
        <f t="shared" si="36"/>
        <v>0</v>
      </c>
      <c r="K174" s="34">
        <f>SUM(I174:J174)*D174</f>
        <v>0</v>
      </c>
      <c r="L174" s="248"/>
      <c r="M174" s="249"/>
      <c r="N174" s="249"/>
    </row>
    <row r="175" spans="1:14" s="250" customFormat="1" ht="12.75">
      <c r="A175" s="140"/>
      <c r="B175" s="161" t="s">
        <v>843</v>
      </c>
      <c r="C175" s="157" t="s">
        <v>385</v>
      </c>
      <c r="D175" s="31">
        <v>1</v>
      </c>
      <c r="E175" s="160" t="s">
        <v>14</v>
      </c>
      <c r="F175" s="162"/>
      <c r="G175" s="162"/>
      <c r="H175" s="32">
        <f>SUM(F175:G175)*D175</f>
        <v>0</v>
      </c>
      <c r="I175" s="33">
        <f t="shared" si="36"/>
        <v>0</v>
      </c>
      <c r="J175" s="33">
        <f t="shared" si="36"/>
        <v>0</v>
      </c>
      <c r="K175" s="34">
        <f>SUM(I175:J175)*D175</f>
        <v>0</v>
      </c>
      <c r="L175" s="248"/>
      <c r="M175" s="249"/>
      <c r="N175" s="249"/>
    </row>
    <row r="176" spans="1:14" s="241" customFormat="1" ht="13.5" customHeight="1">
      <c r="A176" s="55"/>
      <c r="B176" s="56">
        <v>8</v>
      </c>
      <c r="C176" s="57" t="s">
        <v>56</v>
      </c>
      <c r="D176" s="71"/>
      <c r="E176" s="72"/>
      <c r="F176" s="60"/>
      <c r="G176" s="60"/>
      <c r="H176" s="175"/>
      <c r="I176" s="62"/>
      <c r="J176" s="60"/>
      <c r="K176" s="61"/>
      <c r="L176" s="239"/>
      <c r="M176" s="240"/>
      <c r="N176" s="240"/>
    </row>
    <row r="177" spans="1:14" s="246" customFormat="1" ht="25.5">
      <c r="A177" s="30"/>
      <c r="B177" s="176" t="s">
        <v>95</v>
      </c>
      <c r="C177" s="164" t="s">
        <v>550</v>
      </c>
      <c r="D177" s="188">
        <v>1</v>
      </c>
      <c r="E177" s="189" t="s">
        <v>14</v>
      </c>
      <c r="F177" s="93"/>
      <c r="G177" s="93"/>
      <c r="H177" s="32">
        <f>SUM(F177:G177)*D177</f>
        <v>0</v>
      </c>
      <c r="I177" s="33">
        <f>TRUNC(F177*(1+$K$4),2)</f>
        <v>0</v>
      </c>
      <c r="J177" s="33">
        <f>TRUNC(G177*(1+$K$4),2)</f>
        <v>0</v>
      </c>
      <c r="K177" s="34">
        <f>SUM(I177:J177)*D177</f>
        <v>0</v>
      </c>
      <c r="L177" s="244"/>
      <c r="M177" s="245"/>
      <c r="N177" s="245"/>
    </row>
    <row r="178" spans="1:14" s="241" customFormat="1" ht="12.75">
      <c r="A178" s="55"/>
      <c r="B178" s="56">
        <v>9</v>
      </c>
      <c r="C178" s="57" t="s">
        <v>117</v>
      </c>
      <c r="D178" s="58"/>
      <c r="E178" s="59"/>
      <c r="F178" s="60"/>
      <c r="G178" s="60"/>
      <c r="H178" s="146"/>
      <c r="I178" s="62"/>
      <c r="J178" s="60"/>
      <c r="K178" s="61"/>
      <c r="L178" s="239"/>
      <c r="M178" s="240"/>
      <c r="N178" s="240"/>
    </row>
    <row r="179" spans="1:11" ht="12.75">
      <c r="A179" s="163"/>
      <c r="B179" s="179" t="s">
        <v>103</v>
      </c>
      <c r="C179" s="185" t="s">
        <v>411</v>
      </c>
      <c r="D179" s="186">
        <v>135</v>
      </c>
      <c r="E179" s="17" t="s">
        <v>14</v>
      </c>
      <c r="F179" s="93"/>
      <c r="G179" s="93"/>
      <c r="H179" s="32">
        <f aca="true" t="shared" si="37" ref="H179:H187">SUM(F179:G179)*D179</f>
        <v>0</v>
      </c>
      <c r="I179" s="33">
        <f>TRUNC(F179*(1+$K$4),2)</f>
        <v>0</v>
      </c>
      <c r="J179" s="33">
        <f>TRUNC(G179*(1+$K$4),2)</f>
        <v>0</v>
      </c>
      <c r="K179" s="34">
        <f aca="true" t="shared" si="38" ref="K179:K187">SUM(I179:J179)*D179</f>
        <v>0</v>
      </c>
    </row>
    <row r="180" spans="1:11" ht="12.75">
      <c r="A180" s="168"/>
      <c r="B180" s="179" t="s">
        <v>289</v>
      </c>
      <c r="C180" s="43" t="s">
        <v>412</v>
      </c>
      <c r="D180" s="155">
        <v>100</v>
      </c>
      <c r="E180" s="17" t="s">
        <v>14</v>
      </c>
      <c r="F180" s="22" t="s">
        <v>116</v>
      </c>
      <c r="G180" s="93"/>
      <c r="H180" s="32">
        <f t="shared" si="37"/>
        <v>0</v>
      </c>
      <c r="I180" s="33" t="s">
        <v>116</v>
      </c>
      <c r="J180" s="33">
        <f aca="true" t="shared" si="39" ref="J180:J187">TRUNC(G180*(1+$K$4),2)</f>
        <v>0</v>
      </c>
      <c r="K180" s="34">
        <f t="shared" si="38"/>
        <v>0</v>
      </c>
    </row>
    <row r="181" spans="1:235" s="246" customFormat="1" ht="12.75">
      <c r="A181" s="30"/>
      <c r="B181" s="179" t="s">
        <v>290</v>
      </c>
      <c r="C181" s="187" t="s">
        <v>413</v>
      </c>
      <c r="D181" s="42">
        <v>200</v>
      </c>
      <c r="E181" s="36" t="s">
        <v>14</v>
      </c>
      <c r="F181" s="93"/>
      <c r="G181" s="93"/>
      <c r="H181" s="32">
        <f t="shared" si="37"/>
        <v>0</v>
      </c>
      <c r="I181" s="33">
        <f aca="true" t="shared" si="40" ref="I181:I187">TRUNC(F181*(1+$K$4),2)</f>
        <v>0</v>
      </c>
      <c r="J181" s="33">
        <f t="shared" si="39"/>
        <v>0</v>
      </c>
      <c r="K181" s="34">
        <f t="shared" si="38"/>
        <v>0</v>
      </c>
      <c r="L181" s="38"/>
      <c r="M181" s="231"/>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c r="FP181" s="38"/>
      <c r="FQ181" s="38"/>
      <c r="FR181" s="38"/>
      <c r="FS181" s="38"/>
      <c r="FT181" s="38"/>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row>
    <row r="182" spans="1:16" ht="12.75">
      <c r="A182" s="178"/>
      <c r="B182" s="179" t="s">
        <v>291</v>
      </c>
      <c r="C182" s="177" t="s">
        <v>414</v>
      </c>
      <c r="D182" s="31">
        <v>750</v>
      </c>
      <c r="E182" s="17" t="s">
        <v>14</v>
      </c>
      <c r="F182" s="341"/>
      <c r="G182" s="341"/>
      <c r="H182" s="32">
        <f t="shared" si="37"/>
        <v>0</v>
      </c>
      <c r="I182" s="33">
        <f t="shared" si="40"/>
        <v>0</v>
      </c>
      <c r="J182" s="33">
        <f t="shared" si="39"/>
        <v>0</v>
      </c>
      <c r="K182" s="34">
        <f t="shared" si="38"/>
        <v>0</v>
      </c>
      <c r="L182" s="244"/>
      <c r="N182" s="1"/>
      <c r="O182" s="1"/>
      <c r="P182" s="1"/>
    </row>
    <row r="183" spans="1:16" ht="25.5">
      <c r="A183" s="178"/>
      <c r="B183" s="179" t="s">
        <v>292</v>
      </c>
      <c r="C183" s="177" t="s">
        <v>616</v>
      </c>
      <c r="D183" s="31">
        <v>150</v>
      </c>
      <c r="E183" s="17" t="s">
        <v>14</v>
      </c>
      <c r="F183" s="341"/>
      <c r="G183" s="341"/>
      <c r="H183" s="32">
        <f>SUM(F183:G183)*D183</f>
        <v>0</v>
      </c>
      <c r="I183" s="33">
        <f>TRUNC(F183*(1+$K$4),2)</f>
        <v>0</v>
      </c>
      <c r="J183" s="33">
        <f>TRUNC(G183*(1+$K$4),2)</f>
        <v>0</v>
      </c>
      <c r="K183" s="34">
        <f>SUM(I183:J183)*D183</f>
        <v>0</v>
      </c>
      <c r="L183" s="244"/>
      <c r="N183" s="1"/>
      <c r="O183" s="1"/>
      <c r="P183" s="1"/>
    </row>
    <row r="184" spans="1:16" ht="12.75">
      <c r="A184" s="178"/>
      <c r="B184" s="179" t="s">
        <v>844</v>
      </c>
      <c r="C184" s="177" t="s">
        <v>415</v>
      </c>
      <c r="D184" s="31">
        <v>550</v>
      </c>
      <c r="E184" s="17" t="s">
        <v>14</v>
      </c>
      <c r="F184" s="341"/>
      <c r="G184" s="341"/>
      <c r="H184" s="32">
        <f t="shared" si="37"/>
        <v>0</v>
      </c>
      <c r="I184" s="33">
        <f t="shared" si="40"/>
        <v>0</v>
      </c>
      <c r="J184" s="33">
        <f t="shared" si="39"/>
        <v>0</v>
      </c>
      <c r="K184" s="34">
        <f t="shared" si="38"/>
        <v>0</v>
      </c>
      <c r="L184" s="244"/>
      <c r="N184" s="1"/>
      <c r="O184" s="1"/>
      <c r="P184" s="1"/>
    </row>
    <row r="185" spans="1:11" s="282" customFormat="1" ht="25.5">
      <c r="A185" s="178"/>
      <c r="B185" s="179" t="s">
        <v>845</v>
      </c>
      <c r="C185" s="177" t="s">
        <v>539</v>
      </c>
      <c r="D185" s="31">
        <v>35</v>
      </c>
      <c r="E185" s="17" t="s">
        <v>14</v>
      </c>
      <c r="F185" s="341"/>
      <c r="G185" s="341"/>
      <c r="H185" s="32">
        <f t="shared" si="37"/>
        <v>0</v>
      </c>
      <c r="I185" s="33">
        <f t="shared" si="40"/>
        <v>0</v>
      </c>
      <c r="J185" s="33">
        <f t="shared" si="39"/>
        <v>0</v>
      </c>
      <c r="K185" s="34">
        <f t="shared" si="38"/>
        <v>0</v>
      </c>
    </row>
    <row r="186" spans="1:16" ht="39" customHeight="1">
      <c r="A186" s="178"/>
      <c r="B186" s="179" t="s">
        <v>846</v>
      </c>
      <c r="C186" s="177" t="s">
        <v>663</v>
      </c>
      <c r="D186" s="166">
        <v>20</v>
      </c>
      <c r="E186" s="36" t="s">
        <v>14</v>
      </c>
      <c r="F186" s="341"/>
      <c r="G186" s="341"/>
      <c r="H186" s="32">
        <f t="shared" si="37"/>
        <v>0</v>
      </c>
      <c r="I186" s="33">
        <f t="shared" si="40"/>
        <v>0</v>
      </c>
      <c r="J186" s="33">
        <f t="shared" si="39"/>
        <v>0</v>
      </c>
      <c r="K186" s="34">
        <f t="shared" si="38"/>
        <v>0</v>
      </c>
      <c r="L186" s="252"/>
      <c r="N186" s="1"/>
      <c r="O186" s="1"/>
      <c r="P186" s="1"/>
    </row>
    <row r="187" spans="1:11" s="282" customFormat="1" ht="12.75">
      <c r="A187" s="180"/>
      <c r="B187" s="179" t="s">
        <v>847</v>
      </c>
      <c r="C187" s="177" t="s">
        <v>416</v>
      </c>
      <c r="D187" s="31">
        <v>100</v>
      </c>
      <c r="E187" s="160" t="s">
        <v>16</v>
      </c>
      <c r="F187" s="340"/>
      <c r="G187" s="340"/>
      <c r="H187" s="32">
        <f t="shared" si="37"/>
        <v>0</v>
      </c>
      <c r="I187" s="33">
        <f t="shared" si="40"/>
        <v>0</v>
      </c>
      <c r="J187" s="33">
        <f t="shared" si="39"/>
        <v>0</v>
      </c>
      <c r="K187" s="34">
        <f t="shared" si="38"/>
        <v>0</v>
      </c>
    </row>
    <row r="188" spans="1:14" s="241" customFormat="1" ht="12.75">
      <c r="A188" s="55"/>
      <c r="B188" s="56">
        <v>10</v>
      </c>
      <c r="C188" s="57" t="s">
        <v>118</v>
      </c>
      <c r="D188" s="58"/>
      <c r="E188" s="59"/>
      <c r="F188" s="60"/>
      <c r="G188" s="60"/>
      <c r="H188" s="146"/>
      <c r="I188" s="62"/>
      <c r="J188" s="60"/>
      <c r="K188" s="61"/>
      <c r="L188" s="239"/>
      <c r="M188" s="240"/>
      <c r="N188" s="240"/>
    </row>
    <row r="189" spans="1:16" ht="12.75">
      <c r="A189" s="178"/>
      <c r="B189" s="181" t="s">
        <v>135</v>
      </c>
      <c r="C189" s="177" t="s">
        <v>119</v>
      </c>
      <c r="D189" s="31">
        <v>300</v>
      </c>
      <c r="E189" s="36" t="s">
        <v>14</v>
      </c>
      <c r="F189" s="18" t="s">
        <v>116</v>
      </c>
      <c r="G189" s="341"/>
      <c r="H189" s="32">
        <f>SUM(F189,G189)*D189</f>
        <v>0</v>
      </c>
      <c r="I189" s="170" t="s">
        <v>116</v>
      </c>
      <c r="J189" s="170">
        <f>TRUNC(G189*(1+$K$4),2)</f>
        <v>0</v>
      </c>
      <c r="K189" s="182">
        <f aca="true" t="shared" si="41" ref="K189:K196">SUM(I189:J189)*D189</f>
        <v>0</v>
      </c>
      <c r="L189" s="244"/>
      <c r="N189" s="1"/>
      <c r="O189" s="1"/>
      <c r="P189" s="1"/>
    </row>
    <row r="190" spans="1:16" ht="12.75">
      <c r="A190" s="178"/>
      <c r="B190" s="181" t="s">
        <v>136</v>
      </c>
      <c r="C190" s="177" t="s">
        <v>173</v>
      </c>
      <c r="D190" s="31">
        <v>100</v>
      </c>
      <c r="E190" s="36" t="s">
        <v>14</v>
      </c>
      <c r="F190" s="93"/>
      <c r="G190" s="93"/>
      <c r="H190" s="32">
        <f>SUM(F190,G190)*D190</f>
        <v>0</v>
      </c>
      <c r="I190" s="170">
        <f aca="true" t="shared" si="42" ref="I190:J196">TRUNC(F190*(1+$K$4),2)</f>
        <v>0</v>
      </c>
      <c r="J190" s="170">
        <f t="shared" si="42"/>
        <v>0</v>
      </c>
      <c r="K190" s="182">
        <f t="shared" si="41"/>
        <v>0</v>
      </c>
      <c r="L190" s="38"/>
      <c r="N190" s="38"/>
      <c r="O190" s="1"/>
      <c r="P190" s="1"/>
    </row>
    <row r="191" spans="1:16" ht="12.75">
      <c r="A191" s="178"/>
      <c r="B191" s="181" t="s">
        <v>137</v>
      </c>
      <c r="C191" s="177" t="s">
        <v>235</v>
      </c>
      <c r="D191" s="31">
        <v>1000</v>
      </c>
      <c r="E191" s="36" t="s">
        <v>14</v>
      </c>
      <c r="F191" s="93"/>
      <c r="G191" s="93"/>
      <c r="H191" s="32">
        <f>SUM(F191,G191)*D191</f>
        <v>0</v>
      </c>
      <c r="I191" s="170">
        <f t="shared" si="42"/>
        <v>0</v>
      </c>
      <c r="J191" s="170">
        <f t="shared" si="42"/>
        <v>0</v>
      </c>
      <c r="K191" s="182">
        <f t="shared" si="41"/>
        <v>0</v>
      </c>
      <c r="L191" s="38"/>
      <c r="N191" s="1"/>
      <c r="O191" s="1"/>
      <c r="P191" s="1"/>
    </row>
    <row r="192" spans="1:16" ht="38.25">
      <c r="A192" s="178"/>
      <c r="B192" s="181" t="s">
        <v>138</v>
      </c>
      <c r="C192" s="177" t="s">
        <v>760</v>
      </c>
      <c r="D192" s="31">
        <v>1000</v>
      </c>
      <c r="E192" s="36" t="s">
        <v>14</v>
      </c>
      <c r="F192" s="341"/>
      <c r="G192" s="341"/>
      <c r="H192" s="183">
        <f>SUM(F192,G192)*D192</f>
        <v>0</v>
      </c>
      <c r="I192" s="33">
        <f t="shared" si="42"/>
        <v>0</v>
      </c>
      <c r="J192" s="33">
        <f t="shared" si="42"/>
        <v>0</v>
      </c>
      <c r="K192" s="184">
        <f t="shared" si="41"/>
        <v>0</v>
      </c>
      <c r="L192" s="244"/>
      <c r="N192" s="1"/>
      <c r="O192" s="1"/>
      <c r="P192" s="1"/>
    </row>
    <row r="193" spans="1:16" ht="25.5">
      <c r="A193" s="178"/>
      <c r="B193" s="181" t="s">
        <v>629</v>
      </c>
      <c r="C193" s="177" t="s">
        <v>418</v>
      </c>
      <c r="D193" s="166">
        <v>40</v>
      </c>
      <c r="E193" s="36" t="s">
        <v>14</v>
      </c>
      <c r="F193" s="341"/>
      <c r="G193" s="341"/>
      <c r="H193" s="32">
        <f>SUM(F193:G193)*D193</f>
        <v>0</v>
      </c>
      <c r="I193" s="33">
        <f t="shared" si="42"/>
        <v>0</v>
      </c>
      <c r="J193" s="33">
        <f>TRUNC(G193*(1+$K$4),2)</f>
        <v>0</v>
      </c>
      <c r="K193" s="34">
        <f t="shared" si="41"/>
        <v>0</v>
      </c>
      <c r="L193" s="252"/>
      <c r="N193" s="1"/>
      <c r="O193" s="1"/>
      <c r="P193" s="1"/>
    </row>
    <row r="194" spans="1:16" ht="39" customHeight="1">
      <c r="A194" s="178"/>
      <c r="B194" s="181" t="s">
        <v>156</v>
      </c>
      <c r="C194" s="177" t="s">
        <v>543</v>
      </c>
      <c r="D194" s="166">
        <v>13</v>
      </c>
      <c r="E194" s="36" t="s">
        <v>14</v>
      </c>
      <c r="F194" s="341"/>
      <c r="G194" s="341"/>
      <c r="H194" s="32">
        <f>SUM(F194:G194)*D194</f>
        <v>0</v>
      </c>
      <c r="I194" s="33">
        <f t="shared" si="42"/>
        <v>0</v>
      </c>
      <c r="J194" s="33">
        <f>TRUNC(G194*(1+$K$4),2)</f>
        <v>0</v>
      </c>
      <c r="K194" s="34">
        <f t="shared" si="41"/>
        <v>0</v>
      </c>
      <c r="L194" s="252"/>
      <c r="N194" s="1"/>
      <c r="O194" s="1"/>
      <c r="P194" s="1"/>
    </row>
    <row r="195" spans="1:16" ht="12.75">
      <c r="A195" s="178"/>
      <c r="B195" s="181" t="s">
        <v>848</v>
      </c>
      <c r="C195" s="177" t="s">
        <v>419</v>
      </c>
      <c r="D195" s="166">
        <v>100</v>
      </c>
      <c r="E195" s="36" t="s">
        <v>16</v>
      </c>
      <c r="F195" s="341"/>
      <c r="G195" s="341"/>
      <c r="H195" s="32">
        <f>SUM(F195:G195)*D195</f>
        <v>0</v>
      </c>
      <c r="I195" s="33">
        <f t="shared" si="42"/>
        <v>0</v>
      </c>
      <c r="J195" s="33">
        <f>TRUNC(G195*(1+$K$4),2)</f>
        <v>0</v>
      </c>
      <c r="K195" s="34">
        <f t="shared" si="41"/>
        <v>0</v>
      </c>
      <c r="L195" s="252"/>
      <c r="N195" s="1"/>
      <c r="O195" s="1"/>
      <c r="P195" s="1"/>
    </row>
    <row r="196" spans="1:11" s="282" customFormat="1" ht="25.5">
      <c r="A196" s="180"/>
      <c r="B196" s="181" t="s">
        <v>849</v>
      </c>
      <c r="C196" s="177" t="s">
        <v>420</v>
      </c>
      <c r="D196" s="31">
        <v>50</v>
      </c>
      <c r="E196" s="160" t="s">
        <v>14</v>
      </c>
      <c r="F196" s="340"/>
      <c r="G196" s="340"/>
      <c r="H196" s="32">
        <f>SUM(F196:G196)*D196</f>
        <v>0</v>
      </c>
      <c r="I196" s="33">
        <f t="shared" si="42"/>
        <v>0</v>
      </c>
      <c r="J196" s="33">
        <f>TRUNC(G196*(1+$K$4),2)</f>
        <v>0</v>
      </c>
      <c r="K196" s="34">
        <f t="shared" si="41"/>
        <v>0</v>
      </c>
    </row>
    <row r="197" spans="1:14" s="241" customFormat="1" ht="12.75">
      <c r="A197" s="55"/>
      <c r="B197" s="56">
        <v>11</v>
      </c>
      <c r="C197" s="57" t="s">
        <v>57</v>
      </c>
      <c r="D197" s="58"/>
      <c r="E197" s="59"/>
      <c r="F197" s="60"/>
      <c r="G197" s="60"/>
      <c r="H197" s="146"/>
      <c r="I197" s="62"/>
      <c r="J197" s="60"/>
      <c r="K197" s="61"/>
      <c r="L197" s="239"/>
      <c r="M197" s="240"/>
      <c r="N197" s="240"/>
    </row>
    <row r="198" spans="1:14" s="38" customFormat="1" ht="12.75">
      <c r="A198" s="168"/>
      <c r="B198" s="201" t="s">
        <v>630</v>
      </c>
      <c r="C198" s="202" t="s">
        <v>421</v>
      </c>
      <c r="D198" s="166"/>
      <c r="E198" s="44"/>
      <c r="F198" s="281"/>
      <c r="G198" s="281"/>
      <c r="H198" s="203"/>
      <c r="I198" s="39"/>
      <c r="J198" s="40"/>
      <c r="K198" s="169"/>
      <c r="M198" s="231"/>
      <c r="N198" s="167"/>
    </row>
    <row r="199" spans="1:14" s="38" customFormat="1" ht="12.75">
      <c r="A199" s="168"/>
      <c r="B199" s="204" t="s">
        <v>719</v>
      </c>
      <c r="C199" s="165" t="s">
        <v>99</v>
      </c>
      <c r="D199" s="166">
        <v>1</v>
      </c>
      <c r="E199" s="156" t="s">
        <v>238</v>
      </c>
      <c r="F199" s="162"/>
      <c r="G199" s="162"/>
      <c r="H199" s="32">
        <f aca="true" t="shared" si="43" ref="H199:H207">SUM(F199:G199)*D199</f>
        <v>0</v>
      </c>
      <c r="I199" s="33">
        <f aca="true" t="shared" si="44" ref="I199:I207">TRUNC(F199*(1+$K$4),2)</f>
        <v>0</v>
      </c>
      <c r="J199" s="33">
        <f aca="true" t="shared" si="45" ref="J199:J207">TRUNC(G199*(1+$K$4),2)</f>
        <v>0</v>
      </c>
      <c r="K199" s="34">
        <f aca="true" t="shared" si="46" ref="K199:K207">SUM(I199:J199)*D199</f>
        <v>0</v>
      </c>
      <c r="M199" s="231"/>
      <c r="N199" s="167"/>
    </row>
    <row r="200" spans="1:14" s="38" customFormat="1" ht="12.75">
      <c r="A200" s="168"/>
      <c r="B200" s="204" t="s">
        <v>720</v>
      </c>
      <c r="C200" s="165" t="s">
        <v>598</v>
      </c>
      <c r="D200" s="166">
        <v>1</v>
      </c>
      <c r="E200" s="156" t="s">
        <v>238</v>
      </c>
      <c r="F200" s="162"/>
      <c r="G200" s="162"/>
      <c r="H200" s="32">
        <f t="shared" si="43"/>
        <v>0</v>
      </c>
      <c r="I200" s="33">
        <f t="shared" si="44"/>
        <v>0</v>
      </c>
      <c r="J200" s="33">
        <f t="shared" si="45"/>
        <v>0</v>
      </c>
      <c r="K200" s="34">
        <f t="shared" si="46"/>
        <v>0</v>
      </c>
      <c r="M200" s="231"/>
      <c r="N200" s="167"/>
    </row>
    <row r="201" spans="1:14" s="38" customFormat="1" ht="12.75">
      <c r="A201" s="168"/>
      <c r="B201" s="204" t="s">
        <v>721</v>
      </c>
      <c r="C201" s="165" t="s">
        <v>599</v>
      </c>
      <c r="D201" s="166">
        <v>1</v>
      </c>
      <c r="E201" s="156" t="s">
        <v>238</v>
      </c>
      <c r="F201" s="162"/>
      <c r="G201" s="162"/>
      <c r="H201" s="32">
        <f t="shared" si="43"/>
        <v>0</v>
      </c>
      <c r="I201" s="33">
        <f t="shared" si="44"/>
        <v>0</v>
      </c>
      <c r="J201" s="33">
        <f t="shared" si="45"/>
        <v>0</v>
      </c>
      <c r="K201" s="34">
        <f t="shared" si="46"/>
        <v>0</v>
      </c>
      <c r="M201" s="231"/>
      <c r="N201" s="167"/>
    </row>
    <row r="202" spans="1:14" s="38" customFormat="1" ht="12.75">
      <c r="A202" s="168"/>
      <c r="B202" s="204" t="s">
        <v>850</v>
      </c>
      <c r="C202" s="165" t="s">
        <v>600</v>
      </c>
      <c r="D202" s="166">
        <v>1</v>
      </c>
      <c r="E202" s="156" t="s">
        <v>238</v>
      </c>
      <c r="F202" s="162"/>
      <c r="G202" s="162"/>
      <c r="H202" s="32">
        <f t="shared" si="43"/>
        <v>0</v>
      </c>
      <c r="I202" s="33">
        <f t="shared" si="44"/>
        <v>0</v>
      </c>
      <c r="J202" s="33">
        <f t="shared" si="45"/>
        <v>0</v>
      </c>
      <c r="K202" s="34">
        <f t="shared" si="46"/>
        <v>0</v>
      </c>
      <c r="M202" s="231"/>
      <c r="N202" s="167"/>
    </row>
    <row r="203" spans="1:14" s="38" customFormat="1" ht="12.75">
      <c r="A203" s="168"/>
      <c r="B203" s="204" t="s">
        <v>851</v>
      </c>
      <c r="C203" s="165" t="s">
        <v>601</v>
      </c>
      <c r="D203" s="166">
        <v>1</v>
      </c>
      <c r="E203" s="156" t="s">
        <v>238</v>
      </c>
      <c r="F203" s="162"/>
      <c r="G203" s="162"/>
      <c r="H203" s="32">
        <f t="shared" si="43"/>
        <v>0</v>
      </c>
      <c r="I203" s="33">
        <f t="shared" si="44"/>
        <v>0</v>
      </c>
      <c r="J203" s="33">
        <f t="shared" si="45"/>
        <v>0</v>
      </c>
      <c r="K203" s="34">
        <f t="shared" si="46"/>
        <v>0</v>
      </c>
      <c r="M203" s="231"/>
      <c r="N203" s="167"/>
    </row>
    <row r="204" spans="1:14" s="38" customFormat="1" ht="12.75">
      <c r="A204" s="168"/>
      <c r="B204" s="204" t="s">
        <v>852</v>
      </c>
      <c r="C204" s="165" t="s">
        <v>602</v>
      </c>
      <c r="D204" s="166">
        <v>1</v>
      </c>
      <c r="E204" s="156" t="s">
        <v>238</v>
      </c>
      <c r="F204" s="162"/>
      <c r="G204" s="162"/>
      <c r="H204" s="32">
        <f t="shared" si="43"/>
        <v>0</v>
      </c>
      <c r="I204" s="33">
        <f t="shared" si="44"/>
        <v>0</v>
      </c>
      <c r="J204" s="33">
        <f t="shared" si="45"/>
        <v>0</v>
      </c>
      <c r="K204" s="34">
        <f t="shared" si="46"/>
        <v>0</v>
      </c>
      <c r="M204" s="231"/>
      <c r="N204" s="167"/>
    </row>
    <row r="205" spans="1:14" s="38" customFormat="1" ht="12.75">
      <c r="A205" s="168"/>
      <c r="B205" s="204" t="s">
        <v>853</v>
      </c>
      <c r="C205" s="165" t="s">
        <v>603</v>
      </c>
      <c r="D205" s="166">
        <v>1</v>
      </c>
      <c r="E205" s="156" t="s">
        <v>238</v>
      </c>
      <c r="F205" s="162"/>
      <c r="G205" s="162"/>
      <c r="H205" s="32">
        <f t="shared" si="43"/>
        <v>0</v>
      </c>
      <c r="I205" s="33">
        <f t="shared" si="44"/>
        <v>0</v>
      </c>
      <c r="J205" s="33">
        <f t="shared" si="45"/>
        <v>0</v>
      </c>
      <c r="K205" s="34">
        <f t="shared" si="46"/>
        <v>0</v>
      </c>
      <c r="M205" s="231"/>
      <c r="N205" s="167"/>
    </row>
    <row r="206" spans="1:14" s="38" customFormat="1" ht="12.75">
      <c r="A206" s="168"/>
      <c r="B206" s="204" t="s">
        <v>854</v>
      </c>
      <c r="C206" s="165" t="s">
        <v>604</v>
      </c>
      <c r="D206" s="166">
        <v>1</v>
      </c>
      <c r="E206" s="156" t="s">
        <v>238</v>
      </c>
      <c r="F206" s="162"/>
      <c r="G206" s="162"/>
      <c r="H206" s="32">
        <f t="shared" si="43"/>
        <v>0</v>
      </c>
      <c r="I206" s="33">
        <f t="shared" si="44"/>
        <v>0</v>
      </c>
      <c r="J206" s="33">
        <f t="shared" si="45"/>
        <v>0</v>
      </c>
      <c r="K206" s="34">
        <f t="shared" si="46"/>
        <v>0</v>
      </c>
      <c r="M206" s="231"/>
      <c r="N206" s="167"/>
    </row>
    <row r="207" spans="1:14" s="38" customFormat="1" ht="12.75">
      <c r="A207" s="168"/>
      <c r="B207" s="204" t="s">
        <v>855</v>
      </c>
      <c r="C207" s="165" t="s">
        <v>605</v>
      </c>
      <c r="D207" s="166">
        <v>1</v>
      </c>
      <c r="E207" s="156" t="s">
        <v>238</v>
      </c>
      <c r="F207" s="162"/>
      <c r="G207" s="162"/>
      <c r="H207" s="32">
        <f t="shared" si="43"/>
        <v>0</v>
      </c>
      <c r="I207" s="33">
        <f t="shared" si="44"/>
        <v>0</v>
      </c>
      <c r="J207" s="33">
        <f t="shared" si="45"/>
        <v>0</v>
      </c>
      <c r="K207" s="34">
        <f t="shared" si="46"/>
        <v>0</v>
      </c>
      <c r="M207" s="231"/>
      <c r="N207" s="167"/>
    </row>
    <row r="208" spans="1:14" s="38" customFormat="1" ht="12.75">
      <c r="A208" s="163"/>
      <c r="B208" s="192" t="s">
        <v>631</v>
      </c>
      <c r="C208" s="202" t="s">
        <v>422</v>
      </c>
      <c r="D208" s="166"/>
      <c r="E208" s="17"/>
      <c r="F208" s="284"/>
      <c r="G208" s="284"/>
      <c r="H208" s="32"/>
      <c r="I208" s="33"/>
      <c r="J208" s="33"/>
      <c r="K208" s="34"/>
      <c r="M208" s="231"/>
      <c r="N208" s="167"/>
    </row>
    <row r="209" spans="1:14" s="38" customFormat="1" ht="12.75">
      <c r="A209" s="168"/>
      <c r="B209" s="204" t="s">
        <v>722</v>
      </c>
      <c r="C209" s="165" t="s">
        <v>423</v>
      </c>
      <c r="D209" s="166">
        <v>3</v>
      </c>
      <c r="E209" s="156" t="s">
        <v>238</v>
      </c>
      <c r="F209" s="162"/>
      <c r="G209" s="162"/>
      <c r="H209" s="32">
        <f>SUM(F209:G209)*D209</f>
        <v>0</v>
      </c>
      <c r="I209" s="33">
        <f aca="true" t="shared" si="47" ref="I209:J211">TRUNC(F209*(1+$K$4),2)</f>
        <v>0</v>
      </c>
      <c r="J209" s="33">
        <f t="shared" si="47"/>
        <v>0</v>
      </c>
      <c r="K209" s="34">
        <f>SUM(I209:J209)*D209</f>
        <v>0</v>
      </c>
      <c r="M209" s="231"/>
      <c r="N209" s="167"/>
    </row>
    <row r="210" spans="1:14" s="38" customFormat="1" ht="12.75">
      <c r="A210" s="168"/>
      <c r="B210" s="204" t="s">
        <v>723</v>
      </c>
      <c r="C210" s="165" t="s">
        <v>424</v>
      </c>
      <c r="D210" s="166">
        <v>1</v>
      </c>
      <c r="E210" s="156" t="s">
        <v>238</v>
      </c>
      <c r="F210" s="162"/>
      <c r="G210" s="162"/>
      <c r="H210" s="32">
        <f>SUM(F210:G210)*D210</f>
        <v>0</v>
      </c>
      <c r="I210" s="33">
        <f t="shared" si="47"/>
        <v>0</v>
      </c>
      <c r="J210" s="33">
        <f t="shared" si="47"/>
        <v>0</v>
      </c>
      <c r="K210" s="34">
        <f>SUM(I210:J210)*D210</f>
        <v>0</v>
      </c>
      <c r="M210" s="231"/>
      <c r="N210" s="167"/>
    </row>
    <row r="211" spans="1:14" s="38" customFormat="1" ht="12.75">
      <c r="A211" s="168"/>
      <c r="B211" s="204" t="s">
        <v>856</v>
      </c>
      <c r="C211" s="165" t="s">
        <v>425</v>
      </c>
      <c r="D211" s="166">
        <v>2</v>
      </c>
      <c r="E211" s="156" t="s">
        <v>238</v>
      </c>
      <c r="F211" s="162"/>
      <c r="G211" s="162"/>
      <c r="H211" s="32">
        <f>SUM(F211:G211)*D211</f>
        <v>0</v>
      </c>
      <c r="I211" s="33">
        <f t="shared" si="47"/>
        <v>0</v>
      </c>
      <c r="J211" s="33">
        <f t="shared" si="47"/>
        <v>0</v>
      </c>
      <c r="K211" s="34">
        <f>SUM(I211:J211)*D211</f>
        <v>0</v>
      </c>
      <c r="M211" s="231"/>
      <c r="N211" s="167"/>
    </row>
    <row r="212" spans="1:14" s="38" customFormat="1" ht="12.75">
      <c r="A212" s="163"/>
      <c r="B212" s="192" t="s">
        <v>632</v>
      </c>
      <c r="C212" s="202" t="s">
        <v>426</v>
      </c>
      <c r="D212" s="166"/>
      <c r="E212" s="17"/>
      <c r="F212" s="284"/>
      <c r="G212" s="284"/>
      <c r="H212" s="32"/>
      <c r="I212" s="33"/>
      <c r="J212" s="33"/>
      <c r="K212" s="34"/>
      <c r="M212" s="231"/>
      <c r="N212" s="167"/>
    </row>
    <row r="213" spans="1:14" s="38" customFormat="1" ht="12.75">
      <c r="A213" s="168"/>
      <c r="B213" s="204" t="s">
        <v>724</v>
      </c>
      <c r="C213" s="165" t="s">
        <v>427</v>
      </c>
      <c r="D213" s="166">
        <v>1</v>
      </c>
      <c r="E213" s="156" t="s">
        <v>238</v>
      </c>
      <c r="F213" s="162"/>
      <c r="G213" s="162"/>
      <c r="H213" s="32">
        <f>SUM(F213:G213)*D213</f>
        <v>0</v>
      </c>
      <c r="I213" s="33">
        <f aca="true" t="shared" si="48" ref="I213:J216">TRUNC(F213*(1+$K$4),2)</f>
        <v>0</v>
      </c>
      <c r="J213" s="33">
        <f t="shared" si="48"/>
        <v>0</v>
      </c>
      <c r="K213" s="34">
        <f>SUM(I213:J213)*D213</f>
        <v>0</v>
      </c>
      <c r="M213" s="231"/>
      <c r="N213" s="167"/>
    </row>
    <row r="214" spans="1:14" s="38" customFormat="1" ht="12.75">
      <c r="A214" s="168"/>
      <c r="B214" s="204" t="s">
        <v>725</v>
      </c>
      <c r="C214" s="165" t="s">
        <v>607</v>
      </c>
      <c r="D214" s="166">
        <v>2</v>
      </c>
      <c r="E214" s="156" t="s">
        <v>238</v>
      </c>
      <c r="F214" s="162"/>
      <c r="G214" s="162"/>
      <c r="H214" s="32">
        <f>SUM(F214:G214)*D214</f>
        <v>0</v>
      </c>
      <c r="I214" s="33">
        <f t="shared" si="48"/>
        <v>0</v>
      </c>
      <c r="J214" s="33">
        <f t="shared" si="48"/>
        <v>0</v>
      </c>
      <c r="K214" s="34">
        <f>SUM(I214:J214)*D214</f>
        <v>0</v>
      </c>
      <c r="M214" s="231"/>
      <c r="N214" s="167"/>
    </row>
    <row r="215" spans="1:14" s="38" customFormat="1" ht="12.75">
      <c r="A215" s="168"/>
      <c r="B215" s="204" t="s">
        <v>726</v>
      </c>
      <c r="C215" s="165" t="s">
        <v>608</v>
      </c>
      <c r="D215" s="166">
        <v>2</v>
      </c>
      <c r="E215" s="156" t="s">
        <v>238</v>
      </c>
      <c r="F215" s="162"/>
      <c r="G215" s="162"/>
      <c r="H215" s="32">
        <f>SUM(F215:G215)*D215</f>
        <v>0</v>
      </c>
      <c r="I215" s="33">
        <f t="shared" si="48"/>
        <v>0</v>
      </c>
      <c r="J215" s="33">
        <f t="shared" si="48"/>
        <v>0</v>
      </c>
      <c r="K215" s="34">
        <f>SUM(I215:J215)*D215</f>
        <v>0</v>
      </c>
      <c r="M215" s="231"/>
      <c r="N215" s="167"/>
    </row>
    <row r="216" spans="1:14" s="38" customFormat="1" ht="12.75">
      <c r="A216" s="168"/>
      <c r="B216" s="204" t="s">
        <v>727</v>
      </c>
      <c r="C216" s="165" t="s">
        <v>428</v>
      </c>
      <c r="D216" s="166">
        <v>1</v>
      </c>
      <c r="E216" s="156" t="s">
        <v>238</v>
      </c>
      <c r="F216" s="162"/>
      <c r="G216" s="162"/>
      <c r="H216" s="32">
        <f>SUM(F216:G216)*D216</f>
        <v>0</v>
      </c>
      <c r="I216" s="33">
        <f t="shared" si="48"/>
        <v>0</v>
      </c>
      <c r="J216" s="33">
        <f t="shared" si="48"/>
        <v>0</v>
      </c>
      <c r="K216" s="34">
        <f>SUM(I216:J216)*D216</f>
        <v>0</v>
      </c>
      <c r="M216" s="231"/>
      <c r="N216" s="167"/>
    </row>
    <row r="217" spans="1:14" s="38" customFormat="1" ht="12.75">
      <c r="A217" s="168"/>
      <c r="B217" s="201" t="s">
        <v>633</v>
      </c>
      <c r="C217" s="202" t="s">
        <v>430</v>
      </c>
      <c r="D217" s="166"/>
      <c r="E217" s="44"/>
      <c r="F217" s="284"/>
      <c r="G217" s="284"/>
      <c r="H217" s="203"/>
      <c r="I217" s="39"/>
      <c r="J217" s="40"/>
      <c r="K217" s="169"/>
      <c r="M217" s="231"/>
      <c r="N217" s="167"/>
    </row>
    <row r="218" spans="1:14" s="38" customFormat="1" ht="12.75">
      <c r="A218" s="168"/>
      <c r="B218" s="204" t="s">
        <v>728</v>
      </c>
      <c r="C218" s="165" t="s">
        <v>431</v>
      </c>
      <c r="D218" s="166">
        <v>1</v>
      </c>
      <c r="E218" s="156" t="s">
        <v>238</v>
      </c>
      <c r="F218" s="162"/>
      <c r="G218" s="162"/>
      <c r="H218" s="32">
        <f>SUM(F218:G218)*D218</f>
        <v>0</v>
      </c>
      <c r="I218" s="33">
        <f aca="true" t="shared" si="49" ref="I218:J222">TRUNC(F218*(1+$K$4),2)</f>
        <v>0</v>
      </c>
      <c r="J218" s="33">
        <f t="shared" si="49"/>
        <v>0</v>
      </c>
      <c r="K218" s="34">
        <f>SUM(I218:J218)*D218</f>
        <v>0</v>
      </c>
      <c r="M218" s="231"/>
      <c r="N218" s="167"/>
    </row>
    <row r="219" spans="1:14" s="38" customFormat="1" ht="12.75">
      <c r="A219" s="168"/>
      <c r="B219" s="204" t="s">
        <v>729</v>
      </c>
      <c r="C219" s="165" t="s">
        <v>609</v>
      </c>
      <c r="D219" s="166">
        <v>1</v>
      </c>
      <c r="E219" s="156" t="s">
        <v>238</v>
      </c>
      <c r="F219" s="162"/>
      <c r="G219" s="162"/>
      <c r="H219" s="32">
        <f>SUM(F219:G219)*D219</f>
        <v>0</v>
      </c>
      <c r="I219" s="33">
        <f t="shared" si="49"/>
        <v>0</v>
      </c>
      <c r="J219" s="33">
        <f t="shared" si="49"/>
        <v>0</v>
      </c>
      <c r="K219" s="34">
        <f>SUM(I219:J219)*D219</f>
        <v>0</v>
      </c>
      <c r="M219" s="231"/>
      <c r="N219" s="167"/>
    </row>
    <row r="220" spans="1:14" s="38" customFormat="1" ht="12.75">
      <c r="A220" s="168"/>
      <c r="B220" s="204" t="s">
        <v>857</v>
      </c>
      <c r="C220" s="165" t="s">
        <v>606</v>
      </c>
      <c r="D220" s="166">
        <v>1</v>
      </c>
      <c r="E220" s="156" t="s">
        <v>238</v>
      </c>
      <c r="F220" s="162"/>
      <c r="G220" s="162"/>
      <c r="H220" s="32">
        <f>SUM(F220:G220)*D220</f>
        <v>0</v>
      </c>
      <c r="I220" s="33">
        <f t="shared" si="49"/>
        <v>0</v>
      </c>
      <c r="J220" s="33">
        <f t="shared" si="49"/>
        <v>0</v>
      </c>
      <c r="K220" s="34">
        <f>SUM(I220:J220)*D220</f>
        <v>0</v>
      </c>
      <c r="M220" s="231"/>
      <c r="N220" s="167"/>
    </row>
    <row r="221" spans="1:14" s="38" customFormat="1" ht="12.75">
      <c r="A221" s="168"/>
      <c r="B221" s="204" t="s">
        <v>858</v>
      </c>
      <c r="C221" s="165" t="s">
        <v>612</v>
      </c>
      <c r="D221" s="166">
        <v>1</v>
      </c>
      <c r="E221" s="156" t="s">
        <v>238</v>
      </c>
      <c r="F221" s="162"/>
      <c r="G221" s="162"/>
      <c r="H221" s="32">
        <f>SUM(F221:G221)*D221</f>
        <v>0</v>
      </c>
      <c r="I221" s="33">
        <f t="shared" si="49"/>
        <v>0</v>
      </c>
      <c r="J221" s="33">
        <f t="shared" si="49"/>
        <v>0</v>
      </c>
      <c r="K221" s="34">
        <f>SUM(I221:J221)*D221</f>
        <v>0</v>
      </c>
      <c r="M221" s="231"/>
      <c r="N221" s="167"/>
    </row>
    <row r="222" spans="1:14" s="38" customFormat="1" ht="12.75">
      <c r="A222" s="168"/>
      <c r="B222" s="204" t="s">
        <v>859</v>
      </c>
      <c r="C222" s="165" t="s">
        <v>613</v>
      </c>
      <c r="D222" s="166">
        <v>1</v>
      </c>
      <c r="E222" s="156" t="s">
        <v>238</v>
      </c>
      <c r="F222" s="162"/>
      <c r="G222" s="162"/>
      <c r="H222" s="32">
        <f>SUM(F222:G222)*D222</f>
        <v>0</v>
      </c>
      <c r="I222" s="33">
        <f t="shared" si="49"/>
        <v>0</v>
      </c>
      <c r="J222" s="33">
        <f t="shared" si="49"/>
        <v>0</v>
      </c>
      <c r="K222" s="34">
        <f>SUM(I222:J222)*D222</f>
        <v>0</v>
      </c>
      <c r="M222" s="231"/>
      <c r="N222" s="167"/>
    </row>
    <row r="223" spans="1:14" s="38" customFormat="1" ht="12.75">
      <c r="A223" s="168"/>
      <c r="B223" s="201" t="s">
        <v>634</v>
      </c>
      <c r="C223" s="202" t="s">
        <v>433</v>
      </c>
      <c r="D223" s="166"/>
      <c r="E223" s="44"/>
      <c r="F223" s="284"/>
      <c r="G223" s="284"/>
      <c r="H223" s="203"/>
      <c r="I223" s="39"/>
      <c r="J223" s="40"/>
      <c r="K223" s="169"/>
      <c r="M223" s="231"/>
      <c r="N223" s="167"/>
    </row>
    <row r="224" spans="1:16" ht="12.75">
      <c r="A224" s="180"/>
      <c r="B224" s="204" t="s">
        <v>730</v>
      </c>
      <c r="C224" s="165" t="s">
        <v>434</v>
      </c>
      <c r="D224" s="166">
        <v>10</v>
      </c>
      <c r="E224" s="156" t="s">
        <v>238</v>
      </c>
      <c r="F224" s="340"/>
      <c r="G224" s="340"/>
      <c r="H224" s="32">
        <f aca="true" t="shared" si="50" ref="H224:H233">SUM(F224:G224)*D224</f>
        <v>0</v>
      </c>
      <c r="I224" s="33">
        <f aca="true" t="shared" si="51" ref="I224:J233">TRUNC(F224*(1+$K$4),2)</f>
        <v>0</v>
      </c>
      <c r="J224" s="33">
        <f t="shared" si="51"/>
        <v>0</v>
      </c>
      <c r="K224" s="34">
        <f aca="true" t="shared" si="52" ref="K224:K233">SUM(I224:J224)*D224</f>
        <v>0</v>
      </c>
      <c r="L224" s="252"/>
      <c r="N224" s="1"/>
      <c r="O224" s="1"/>
      <c r="P224" s="1"/>
    </row>
    <row r="225" spans="1:14" s="38" customFormat="1" ht="12.75">
      <c r="A225" s="168"/>
      <c r="B225" s="204" t="s">
        <v>731</v>
      </c>
      <c r="C225" s="165" t="s">
        <v>435</v>
      </c>
      <c r="D225" s="166">
        <v>1</v>
      </c>
      <c r="E225" s="156" t="s">
        <v>238</v>
      </c>
      <c r="F225" s="340"/>
      <c r="G225" s="340"/>
      <c r="H225" s="32">
        <f t="shared" si="50"/>
        <v>0</v>
      </c>
      <c r="I225" s="33">
        <f t="shared" si="51"/>
        <v>0</v>
      </c>
      <c r="J225" s="33">
        <f t="shared" si="51"/>
        <v>0</v>
      </c>
      <c r="K225" s="34">
        <f t="shared" si="52"/>
        <v>0</v>
      </c>
      <c r="M225" s="231"/>
      <c r="N225" s="167"/>
    </row>
    <row r="226" spans="1:14" s="38" customFormat="1" ht="12.75">
      <c r="A226" s="168"/>
      <c r="B226" s="204" t="s">
        <v>732</v>
      </c>
      <c r="C226" s="165" t="s">
        <v>610</v>
      </c>
      <c r="D226" s="166">
        <v>1</v>
      </c>
      <c r="E226" s="156" t="s">
        <v>238</v>
      </c>
      <c r="F226" s="340"/>
      <c r="G226" s="340"/>
      <c r="H226" s="32">
        <f t="shared" si="50"/>
        <v>0</v>
      </c>
      <c r="I226" s="33">
        <f t="shared" si="51"/>
        <v>0</v>
      </c>
      <c r="J226" s="33">
        <f t="shared" si="51"/>
        <v>0</v>
      </c>
      <c r="K226" s="34">
        <f t="shared" si="52"/>
        <v>0</v>
      </c>
      <c r="M226" s="231"/>
      <c r="N226" s="167"/>
    </row>
    <row r="227" spans="1:15" s="38" customFormat="1" ht="25.5">
      <c r="A227" s="168"/>
      <c r="B227" s="204" t="s">
        <v>733</v>
      </c>
      <c r="C227" s="165" t="s">
        <v>912</v>
      </c>
      <c r="D227" s="166">
        <v>1</v>
      </c>
      <c r="E227" s="156" t="s">
        <v>238</v>
      </c>
      <c r="F227" s="340"/>
      <c r="G227" s="340"/>
      <c r="H227" s="32">
        <f t="shared" si="50"/>
        <v>0</v>
      </c>
      <c r="I227" s="33">
        <f t="shared" si="51"/>
        <v>0</v>
      </c>
      <c r="J227" s="33">
        <f t="shared" si="51"/>
        <v>0</v>
      </c>
      <c r="K227" s="34">
        <f t="shared" si="52"/>
        <v>0</v>
      </c>
      <c r="M227" s="231"/>
      <c r="N227" s="167"/>
      <c r="O227" s="247"/>
    </row>
    <row r="228" spans="1:16" ht="12.75">
      <c r="A228" s="180"/>
      <c r="B228" s="204" t="s">
        <v>734</v>
      </c>
      <c r="C228" s="165" t="s">
        <v>436</v>
      </c>
      <c r="D228" s="166">
        <v>2</v>
      </c>
      <c r="E228" s="156" t="s">
        <v>238</v>
      </c>
      <c r="F228" s="340"/>
      <c r="G228" s="340"/>
      <c r="H228" s="32">
        <f t="shared" si="50"/>
        <v>0</v>
      </c>
      <c r="I228" s="33">
        <f t="shared" si="51"/>
        <v>0</v>
      </c>
      <c r="J228" s="33">
        <f t="shared" si="51"/>
        <v>0</v>
      </c>
      <c r="K228" s="34">
        <f t="shared" si="52"/>
        <v>0</v>
      </c>
      <c r="L228" s="252"/>
      <c r="N228" s="1"/>
      <c r="O228" s="247"/>
      <c r="P228" s="1"/>
    </row>
    <row r="229" spans="1:16" ht="12.75">
      <c r="A229" s="180"/>
      <c r="B229" s="204" t="s">
        <v>860</v>
      </c>
      <c r="C229" s="165" t="s">
        <v>437</v>
      </c>
      <c r="D229" s="166">
        <v>2</v>
      </c>
      <c r="E229" s="156" t="s">
        <v>238</v>
      </c>
      <c r="F229" s="340"/>
      <c r="G229" s="340"/>
      <c r="H229" s="32">
        <f t="shared" si="50"/>
        <v>0</v>
      </c>
      <c r="I229" s="33">
        <f t="shared" si="51"/>
        <v>0</v>
      </c>
      <c r="J229" s="33">
        <f t="shared" si="51"/>
        <v>0</v>
      </c>
      <c r="K229" s="34">
        <f t="shared" si="52"/>
        <v>0</v>
      </c>
      <c r="L229" s="252"/>
      <c r="N229" s="1"/>
      <c r="O229" s="247"/>
      <c r="P229" s="1"/>
    </row>
    <row r="230" spans="1:16" ht="12.75">
      <c r="A230" s="180"/>
      <c r="B230" s="204" t="s">
        <v>861</v>
      </c>
      <c r="C230" s="165" t="s">
        <v>438</v>
      </c>
      <c r="D230" s="166">
        <v>1</v>
      </c>
      <c r="E230" s="156" t="s">
        <v>238</v>
      </c>
      <c r="F230" s="340"/>
      <c r="G230" s="340"/>
      <c r="H230" s="32">
        <f t="shared" si="50"/>
        <v>0</v>
      </c>
      <c r="I230" s="33">
        <f t="shared" si="51"/>
        <v>0</v>
      </c>
      <c r="J230" s="33">
        <f t="shared" si="51"/>
        <v>0</v>
      </c>
      <c r="K230" s="34">
        <f t="shared" si="52"/>
        <v>0</v>
      </c>
      <c r="L230" s="252"/>
      <c r="N230" s="1"/>
      <c r="O230" s="247"/>
      <c r="P230" s="1"/>
    </row>
    <row r="231" spans="1:16" ht="12.75">
      <c r="A231" s="180"/>
      <c r="B231" s="204" t="s">
        <v>862</v>
      </c>
      <c r="C231" s="165" t="s">
        <v>439</v>
      </c>
      <c r="D231" s="166">
        <v>1</v>
      </c>
      <c r="E231" s="156" t="s">
        <v>238</v>
      </c>
      <c r="F231" s="340"/>
      <c r="G231" s="340"/>
      <c r="H231" s="32">
        <f t="shared" si="50"/>
        <v>0</v>
      </c>
      <c r="I231" s="33">
        <f t="shared" si="51"/>
        <v>0</v>
      </c>
      <c r="J231" s="33">
        <f t="shared" si="51"/>
        <v>0</v>
      </c>
      <c r="K231" s="34">
        <f t="shared" si="52"/>
        <v>0</v>
      </c>
      <c r="L231" s="252"/>
      <c r="N231" s="1"/>
      <c r="O231" s="247"/>
      <c r="P231" s="1"/>
    </row>
    <row r="232" spans="1:16" ht="12.75">
      <c r="A232" s="180"/>
      <c r="B232" s="204" t="s">
        <v>863</v>
      </c>
      <c r="C232" s="165" t="s">
        <v>611</v>
      </c>
      <c r="D232" s="166">
        <v>1</v>
      </c>
      <c r="E232" s="156" t="s">
        <v>238</v>
      </c>
      <c r="F232" s="340"/>
      <c r="G232" s="340"/>
      <c r="H232" s="32">
        <f>SUM(F232:G232)*D232</f>
        <v>0</v>
      </c>
      <c r="I232" s="33">
        <f>TRUNC(F232*(1+$K$4),2)</f>
        <v>0</v>
      </c>
      <c r="J232" s="33">
        <f>TRUNC(G232*(1+$K$4),2)</f>
        <v>0</v>
      </c>
      <c r="K232" s="34">
        <f>SUM(I232:J232)*D232</f>
        <v>0</v>
      </c>
      <c r="L232" s="252"/>
      <c r="N232" s="1"/>
      <c r="O232" s="247"/>
      <c r="P232" s="1"/>
    </row>
    <row r="233" spans="1:16" ht="12.75">
      <c r="A233" s="180"/>
      <c r="B233" s="204" t="s">
        <v>864</v>
      </c>
      <c r="C233" s="165" t="s">
        <v>440</v>
      </c>
      <c r="D233" s="166">
        <v>2</v>
      </c>
      <c r="E233" s="156" t="s">
        <v>238</v>
      </c>
      <c r="F233" s="340"/>
      <c r="G233" s="340"/>
      <c r="H233" s="32">
        <f t="shared" si="50"/>
        <v>0</v>
      </c>
      <c r="I233" s="33">
        <f t="shared" si="51"/>
        <v>0</v>
      </c>
      <c r="J233" s="33">
        <f t="shared" si="51"/>
        <v>0</v>
      </c>
      <c r="K233" s="34">
        <f t="shared" si="52"/>
        <v>0</v>
      </c>
      <c r="L233" s="252"/>
      <c r="N233" s="1"/>
      <c r="O233" s="247"/>
      <c r="P233" s="1"/>
    </row>
    <row r="234" spans="1:15" s="38" customFormat="1" ht="12.75">
      <c r="A234" s="168"/>
      <c r="B234" s="201" t="s">
        <v>417</v>
      </c>
      <c r="C234" s="202" t="s">
        <v>58</v>
      </c>
      <c r="D234" s="166"/>
      <c r="E234" s="44"/>
      <c r="F234" s="284"/>
      <c r="G234" s="284"/>
      <c r="H234" s="32"/>
      <c r="I234" s="39"/>
      <c r="J234" s="40"/>
      <c r="K234" s="169"/>
      <c r="M234" s="231"/>
      <c r="N234" s="167"/>
      <c r="O234" s="247"/>
    </row>
    <row r="235" spans="1:15" s="38" customFormat="1" ht="12.75">
      <c r="A235" s="168"/>
      <c r="B235" s="204" t="s">
        <v>865</v>
      </c>
      <c r="C235" s="165" t="s">
        <v>442</v>
      </c>
      <c r="D235" s="166">
        <v>4</v>
      </c>
      <c r="E235" s="156" t="s">
        <v>238</v>
      </c>
      <c r="F235" s="162"/>
      <c r="G235" s="162"/>
      <c r="H235" s="32">
        <f>SUM(F235:G235)*D235</f>
        <v>0</v>
      </c>
      <c r="I235" s="33">
        <f>TRUNC(F235*(1+$K$4),2)</f>
        <v>0</v>
      </c>
      <c r="J235" s="33">
        <f>TRUNC(G235*(1+$K$4),2)</f>
        <v>0</v>
      </c>
      <c r="K235" s="34">
        <f>SUM(I235:J235)*D235</f>
        <v>0</v>
      </c>
      <c r="L235" s="252"/>
      <c r="M235" s="231"/>
      <c r="N235" s="167"/>
      <c r="O235" s="247"/>
    </row>
    <row r="236" spans="1:15" s="38" customFormat="1" ht="13.5" customHeight="1">
      <c r="A236" s="168"/>
      <c r="B236" s="204" t="s">
        <v>866</v>
      </c>
      <c r="C236" s="165" t="s">
        <v>614</v>
      </c>
      <c r="D236" s="166">
        <v>4</v>
      </c>
      <c r="E236" s="156" t="s">
        <v>238</v>
      </c>
      <c r="F236" s="162"/>
      <c r="G236" s="162"/>
      <c r="H236" s="32">
        <f>SUM(F236:G236)*D236</f>
        <v>0</v>
      </c>
      <c r="I236" s="39">
        <f>TRUNC(F236*(1+$K$4),2)</f>
        <v>0</v>
      </c>
      <c r="J236" s="40">
        <f>TRUNC(G236*(1+$K$4),2)</f>
        <v>0</v>
      </c>
      <c r="K236" s="34">
        <f>SUM(I236:J236)*D236</f>
        <v>0</v>
      </c>
      <c r="L236" s="252"/>
      <c r="M236" s="231"/>
      <c r="N236" s="167"/>
      <c r="O236" s="247"/>
    </row>
    <row r="237" spans="1:15" s="38" customFormat="1" ht="12.75">
      <c r="A237" s="168"/>
      <c r="B237" s="204" t="s">
        <v>867</v>
      </c>
      <c r="C237" s="165" t="s">
        <v>615</v>
      </c>
      <c r="D237" s="166">
        <v>10</v>
      </c>
      <c r="E237" s="156" t="s">
        <v>238</v>
      </c>
      <c r="F237" s="281" t="s">
        <v>116</v>
      </c>
      <c r="G237" s="162"/>
      <c r="H237" s="32">
        <f>SUM(F237:G237)*D237</f>
        <v>0</v>
      </c>
      <c r="I237" s="39" t="s">
        <v>116</v>
      </c>
      <c r="J237" s="40">
        <f>TRUNC(G237*(1+$K$4),2)</f>
        <v>0</v>
      </c>
      <c r="K237" s="34">
        <f>SUM(I237:J237)*D237</f>
        <v>0</v>
      </c>
      <c r="L237" s="252"/>
      <c r="M237" s="231"/>
      <c r="N237" s="167"/>
      <c r="O237" s="247"/>
    </row>
    <row r="238" spans="1:14" s="241" customFormat="1" ht="12.75">
      <c r="A238" s="55"/>
      <c r="B238" s="56">
        <v>12</v>
      </c>
      <c r="C238" s="57" t="s">
        <v>122</v>
      </c>
      <c r="D238" s="58"/>
      <c r="E238" s="59"/>
      <c r="F238" s="60"/>
      <c r="G238" s="60"/>
      <c r="H238" s="146"/>
      <c r="I238" s="62"/>
      <c r="J238" s="60"/>
      <c r="K238" s="61"/>
      <c r="L238" s="239"/>
      <c r="M238" s="240"/>
      <c r="N238" s="240"/>
    </row>
    <row r="239" spans="1:14" s="38" customFormat="1" ht="12.75">
      <c r="A239" s="163"/>
      <c r="B239" s="164" t="s">
        <v>139</v>
      </c>
      <c r="C239" s="165" t="s">
        <v>547</v>
      </c>
      <c r="D239" s="166">
        <v>2</v>
      </c>
      <c r="E239" s="156" t="s">
        <v>238</v>
      </c>
      <c r="F239" s="162"/>
      <c r="G239" s="162"/>
      <c r="H239" s="205">
        <f>SUM(F239:G239)*D239</f>
        <v>0</v>
      </c>
      <c r="I239" s="33">
        <f>TRUNC(F239*(1+$K$4),2)</f>
        <v>0</v>
      </c>
      <c r="J239" s="33">
        <f>TRUNC(G239*(1+$K$4),2)</f>
        <v>0</v>
      </c>
      <c r="K239" s="34">
        <f>SUM(I239:J239)*D239</f>
        <v>0</v>
      </c>
      <c r="M239" s="231"/>
      <c r="N239" s="167"/>
    </row>
    <row r="240" spans="1:16" ht="12.75">
      <c r="A240" s="180"/>
      <c r="B240" s="164" t="s">
        <v>171</v>
      </c>
      <c r="C240" s="165" t="s">
        <v>548</v>
      </c>
      <c r="D240" s="166">
        <v>1</v>
      </c>
      <c r="E240" s="156" t="s">
        <v>238</v>
      </c>
      <c r="F240" s="162"/>
      <c r="G240" s="162"/>
      <c r="H240" s="205">
        <f>SUM(F240:G240)*D240</f>
        <v>0</v>
      </c>
      <c r="I240" s="33">
        <f>TRUNC(F240*(1+$K$4),2)</f>
        <v>0</v>
      </c>
      <c r="J240" s="33">
        <f>TRUNC(G240*(1+$K$4),2)</f>
        <v>0</v>
      </c>
      <c r="K240" s="34">
        <f>SUM(I240:J240)*D240</f>
        <v>0</v>
      </c>
      <c r="L240" s="252"/>
      <c r="N240" s="1"/>
      <c r="O240" s="1"/>
      <c r="P240" s="1"/>
    </row>
    <row r="241" spans="1:13" s="255" customFormat="1" ht="12.75">
      <c r="A241" s="193"/>
      <c r="B241" s="194">
        <v>13</v>
      </c>
      <c r="C241" s="57" t="s">
        <v>394</v>
      </c>
      <c r="D241" s="195"/>
      <c r="E241" s="196"/>
      <c r="F241" s="197"/>
      <c r="G241" s="197"/>
      <c r="H241" s="198"/>
      <c r="I241" s="199"/>
      <c r="J241" s="199"/>
      <c r="K241" s="200"/>
      <c r="L241" s="253"/>
      <c r="M241" s="254"/>
    </row>
    <row r="242" spans="1:11" s="282" customFormat="1" ht="25.5">
      <c r="A242" s="30"/>
      <c r="B242" s="159" t="s">
        <v>112</v>
      </c>
      <c r="C242" s="164" t="s">
        <v>395</v>
      </c>
      <c r="D242" s="31">
        <v>3</v>
      </c>
      <c r="E242" s="31" t="s">
        <v>238</v>
      </c>
      <c r="F242" s="93"/>
      <c r="G242" s="93"/>
      <c r="H242" s="32">
        <f aca="true" t="shared" si="53" ref="H242:H247">SUM(F242:G242)*D242</f>
        <v>0</v>
      </c>
      <c r="I242" s="33">
        <f aca="true" t="shared" si="54" ref="I242:I247">TRUNC(F242*(1+$K$4),2)</f>
        <v>0</v>
      </c>
      <c r="J242" s="33">
        <f aca="true" t="shared" si="55" ref="J242:J247">TRUNC(G242*(1+$K$4),2)</f>
        <v>0</v>
      </c>
      <c r="K242" s="34">
        <f aca="true" t="shared" si="56" ref="K242:K247">SUM(I242:J242)*D242</f>
        <v>0</v>
      </c>
    </row>
    <row r="243" spans="1:11" s="282" customFormat="1" ht="26.25" customHeight="1">
      <c r="A243" s="30"/>
      <c r="B243" s="159" t="s">
        <v>113</v>
      </c>
      <c r="C243" s="164" t="s">
        <v>761</v>
      </c>
      <c r="D243" s="31">
        <v>5</v>
      </c>
      <c r="E243" s="31" t="s">
        <v>238</v>
      </c>
      <c r="F243" s="93"/>
      <c r="G243" s="93"/>
      <c r="H243" s="32">
        <f t="shared" si="53"/>
        <v>0</v>
      </c>
      <c r="I243" s="33">
        <f t="shared" si="54"/>
        <v>0</v>
      </c>
      <c r="J243" s="33">
        <f t="shared" si="55"/>
        <v>0</v>
      </c>
      <c r="K243" s="34">
        <f t="shared" si="56"/>
        <v>0</v>
      </c>
    </row>
    <row r="244" spans="1:11" s="282" customFormat="1" ht="12.75">
      <c r="A244" s="30"/>
      <c r="B244" s="159" t="s">
        <v>140</v>
      </c>
      <c r="C244" s="164" t="s">
        <v>396</v>
      </c>
      <c r="D244" s="31">
        <v>3</v>
      </c>
      <c r="E244" s="31" t="s">
        <v>238</v>
      </c>
      <c r="F244" s="93"/>
      <c r="G244" s="93"/>
      <c r="H244" s="32">
        <f t="shared" si="53"/>
        <v>0</v>
      </c>
      <c r="I244" s="33">
        <f t="shared" si="54"/>
        <v>0</v>
      </c>
      <c r="J244" s="33">
        <f t="shared" si="55"/>
        <v>0</v>
      </c>
      <c r="K244" s="34">
        <f t="shared" si="56"/>
        <v>0</v>
      </c>
    </row>
    <row r="245" spans="1:11" s="282" customFormat="1" ht="38.25">
      <c r="A245" s="30"/>
      <c r="B245" s="159" t="s">
        <v>429</v>
      </c>
      <c r="C245" s="164" t="s">
        <v>397</v>
      </c>
      <c r="D245" s="31">
        <v>9</v>
      </c>
      <c r="E245" s="31" t="s">
        <v>238</v>
      </c>
      <c r="F245" s="93"/>
      <c r="G245" s="93"/>
      <c r="H245" s="32">
        <f t="shared" si="53"/>
        <v>0</v>
      </c>
      <c r="I245" s="33">
        <f t="shared" si="54"/>
        <v>0</v>
      </c>
      <c r="J245" s="33">
        <f t="shared" si="55"/>
        <v>0</v>
      </c>
      <c r="K245" s="34">
        <f t="shared" si="56"/>
        <v>0</v>
      </c>
    </row>
    <row r="246" spans="1:11" s="282" customFormat="1" ht="38.25">
      <c r="A246" s="30"/>
      <c r="B246" s="159" t="s">
        <v>432</v>
      </c>
      <c r="C246" s="164" t="s">
        <v>398</v>
      </c>
      <c r="D246" s="31">
        <v>3</v>
      </c>
      <c r="E246" s="31" t="s">
        <v>238</v>
      </c>
      <c r="F246" s="93"/>
      <c r="G246" s="93"/>
      <c r="H246" s="32">
        <f t="shared" si="53"/>
        <v>0</v>
      </c>
      <c r="I246" s="33">
        <f t="shared" si="54"/>
        <v>0</v>
      </c>
      <c r="J246" s="33">
        <f t="shared" si="55"/>
        <v>0</v>
      </c>
      <c r="K246" s="34">
        <f t="shared" si="56"/>
        <v>0</v>
      </c>
    </row>
    <row r="247" spans="1:11" s="282" customFormat="1" ht="25.5">
      <c r="A247" s="30"/>
      <c r="B247" s="159" t="s">
        <v>441</v>
      </c>
      <c r="C247" s="164" t="s">
        <v>399</v>
      </c>
      <c r="D247" s="31">
        <v>3</v>
      </c>
      <c r="E247" s="31" t="s">
        <v>238</v>
      </c>
      <c r="F247" s="93"/>
      <c r="G247" s="93"/>
      <c r="H247" s="32">
        <f t="shared" si="53"/>
        <v>0</v>
      </c>
      <c r="I247" s="33">
        <f t="shared" si="54"/>
        <v>0</v>
      </c>
      <c r="J247" s="33">
        <f t="shared" si="55"/>
        <v>0</v>
      </c>
      <c r="K247" s="34">
        <f t="shared" si="56"/>
        <v>0</v>
      </c>
    </row>
    <row r="248" spans="1:11" s="282" customFormat="1" ht="12.75">
      <c r="A248" s="30"/>
      <c r="B248" s="159" t="s">
        <v>735</v>
      </c>
      <c r="C248" s="164" t="s">
        <v>665</v>
      </c>
      <c r="D248" s="31">
        <v>1</v>
      </c>
      <c r="E248" s="31" t="s">
        <v>238</v>
      </c>
      <c r="F248" s="93"/>
      <c r="G248" s="93"/>
      <c r="H248" s="32">
        <f aca="true" t="shared" si="57" ref="H248:H253">SUM(F248:G248)*D248</f>
        <v>0</v>
      </c>
      <c r="I248" s="33">
        <f aca="true" t="shared" si="58" ref="I248:J253">TRUNC(F248*(1+$K$4),2)</f>
        <v>0</v>
      </c>
      <c r="J248" s="33">
        <f t="shared" si="58"/>
        <v>0</v>
      </c>
      <c r="K248" s="34">
        <f aca="true" t="shared" si="59" ref="K248:K253">SUM(I248:J248)*D248</f>
        <v>0</v>
      </c>
    </row>
    <row r="249" spans="1:11" s="282" customFormat="1" ht="25.5">
      <c r="A249" s="30"/>
      <c r="B249" s="159" t="s">
        <v>736</v>
      </c>
      <c r="C249" s="164" t="s">
        <v>514</v>
      </c>
      <c r="D249" s="31">
        <v>1</v>
      </c>
      <c r="E249" s="31" t="s">
        <v>238</v>
      </c>
      <c r="F249" s="93"/>
      <c r="G249" s="93"/>
      <c r="H249" s="32">
        <f t="shared" si="57"/>
        <v>0</v>
      </c>
      <c r="I249" s="33">
        <f t="shared" si="58"/>
        <v>0</v>
      </c>
      <c r="J249" s="33">
        <f t="shared" si="58"/>
        <v>0</v>
      </c>
      <c r="K249" s="34">
        <f t="shared" si="59"/>
        <v>0</v>
      </c>
    </row>
    <row r="250" spans="1:11" s="282" customFormat="1" ht="12.75">
      <c r="A250" s="30"/>
      <c r="B250" s="159" t="s">
        <v>737</v>
      </c>
      <c r="C250" s="164" t="s">
        <v>664</v>
      </c>
      <c r="D250" s="31">
        <v>2</v>
      </c>
      <c r="E250" s="31" t="s">
        <v>238</v>
      </c>
      <c r="F250" s="93"/>
      <c r="G250" s="93"/>
      <c r="H250" s="32">
        <f t="shared" si="57"/>
        <v>0</v>
      </c>
      <c r="I250" s="33">
        <f t="shared" si="58"/>
        <v>0</v>
      </c>
      <c r="J250" s="33">
        <f t="shared" si="58"/>
        <v>0</v>
      </c>
      <c r="K250" s="34">
        <f t="shared" si="59"/>
        <v>0</v>
      </c>
    </row>
    <row r="251" spans="1:11" s="282" customFormat="1" ht="12.75">
      <c r="A251" s="30"/>
      <c r="B251" s="159" t="s">
        <v>868</v>
      </c>
      <c r="C251" s="164" t="s">
        <v>762</v>
      </c>
      <c r="D251" s="31">
        <v>1</v>
      </c>
      <c r="E251" s="31" t="s">
        <v>238</v>
      </c>
      <c r="F251" s="93"/>
      <c r="G251" s="93"/>
      <c r="H251" s="32">
        <f t="shared" si="57"/>
        <v>0</v>
      </c>
      <c r="I251" s="33">
        <f t="shared" si="58"/>
        <v>0</v>
      </c>
      <c r="J251" s="33">
        <f t="shared" si="58"/>
        <v>0</v>
      </c>
      <c r="K251" s="34">
        <f t="shared" si="59"/>
        <v>0</v>
      </c>
    </row>
    <row r="252" spans="1:13" s="282" customFormat="1" ht="25.5">
      <c r="A252" s="30"/>
      <c r="B252" s="159" t="s">
        <v>869</v>
      </c>
      <c r="C252" s="164" t="s">
        <v>400</v>
      </c>
      <c r="D252" s="31">
        <v>3</v>
      </c>
      <c r="E252" s="31" t="s">
        <v>238</v>
      </c>
      <c r="F252" s="93"/>
      <c r="G252" s="93"/>
      <c r="H252" s="32">
        <f t="shared" si="57"/>
        <v>0</v>
      </c>
      <c r="I252" s="33">
        <f t="shared" si="58"/>
        <v>0</v>
      </c>
      <c r="J252" s="33">
        <f t="shared" si="58"/>
        <v>0</v>
      </c>
      <c r="K252" s="34">
        <f t="shared" si="59"/>
        <v>0</v>
      </c>
      <c r="L252" s="38"/>
      <c r="M252" s="190"/>
    </row>
    <row r="253" spans="1:13" s="282" customFormat="1" ht="12.75">
      <c r="A253" s="30"/>
      <c r="B253" s="159" t="s">
        <v>870</v>
      </c>
      <c r="C253" s="164" t="s">
        <v>592</v>
      </c>
      <c r="D253" s="155">
        <v>1</v>
      </c>
      <c r="E253" s="31" t="s">
        <v>238</v>
      </c>
      <c r="F253" s="93"/>
      <c r="G253" s="93"/>
      <c r="H253" s="32">
        <f t="shared" si="57"/>
        <v>0</v>
      </c>
      <c r="I253" s="33">
        <f t="shared" si="58"/>
        <v>0</v>
      </c>
      <c r="J253" s="33">
        <f t="shared" si="58"/>
        <v>0</v>
      </c>
      <c r="K253" s="34">
        <f t="shared" si="59"/>
        <v>0</v>
      </c>
      <c r="L253" s="38"/>
      <c r="M253" s="190"/>
    </row>
    <row r="254" spans="1:11" s="282" customFormat="1" ht="12.75">
      <c r="A254" s="30"/>
      <c r="B254" s="191" t="s">
        <v>871</v>
      </c>
      <c r="C254" s="192" t="s">
        <v>401</v>
      </c>
      <c r="D254" s="155"/>
      <c r="E254" s="31"/>
      <c r="F254" s="22"/>
      <c r="G254" s="22"/>
      <c r="H254" s="32"/>
      <c r="I254" s="33"/>
      <c r="J254" s="33"/>
      <c r="K254" s="34"/>
    </row>
    <row r="255" spans="1:11" s="282" customFormat="1" ht="12.75">
      <c r="A255" s="30"/>
      <c r="B255" s="159" t="s">
        <v>872</v>
      </c>
      <c r="C255" s="164" t="s">
        <v>402</v>
      </c>
      <c r="D255" s="31">
        <v>6</v>
      </c>
      <c r="E255" s="31" t="s">
        <v>16</v>
      </c>
      <c r="F255" s="93"/>
      <c r="G255" s="93"/>
      <c r="H255" s="32">
        <f aca="true" t="shared" si="60" ref="H255:H270">SUM(F255:G255)*D255</f>
        <v>0</v>
      </c>
      <c r="I255" s="33">
        <f aca="true" t="shared" si="61" ref="I255:I270">TRUNC(F255*(1+$K$4),2)</f>
        <v>0</v>
      </c>
      <c r="J255" s="33">
        <f aca="true" t="shared" si="62" ref="J255:J270">TRUNC(G255*(1+$K$4),2)</f>
        <v>0</v>
      </c>
      <c r="K255" s="34">
        <f aca="true" t="shared" si="63" ref="K255:K270">SUM(I255:J255)*D255</f>
        <v>0</v>
      </c>
    </row>
    <row r="256" spans="1:11" s="282" customFormat="1" ht="12.75">
      <c r="A256" s="30"/>
      <c r="B256" s="159" t="s">
        <v>873</v>
      </c>
      <c r="C256" s="164" t="s">
        <v>593</v>
      </c>
      <c r="D256" s="31">
        <v>1</v>
      </c>
      <c r="E256" s="31" t="s">
        <v>16</v>
      </c>
      <c r="F256" s="93"/>
      <c r="G256" s="93"/>
      <c r="H256" s="32">
        <f t="shared" si="60"/>
        <v>0</v>
      </c>
      <c r="I256" s="33">
        <f t="shared" si="61"/>
        <v>0</v>
      </c>
      <c r="J256" s="33">
        <f t="shared" si="62"/>
        <v>0</v>
      </c>
      <c r="K256" s="34">
        <f t="shared" si="63"/>
        <v>0</v>
      </c>
    </row>
    <row r="257" spans="1:11" s="282" customFormat="1" ht="12.75">
      <c r="A257" s="30"/>
      <c r="B257" s="159" t="s">
        <v>874</v>
      </c>
      <c r="C257" s="164" t="s">
        <v>594</v>
      </c>
      <c r="D257" s="31">
        <v>3</v>
      </c>
      <c r="E257" s="31" t="s">
        <v>16</v>
      </c>
      <c r="F257" s="93"/>
      <c r="G257" s="93"/>
      <c r="H257" s="32">
        <f t="shared" si="60"/>
        <v>0</v>
      </c>
      <c r="I257" s="33">
        <f t="shared" si="61"/>
        <v>0</v>
      </c>
      <c r="J257" s="33">
        <f t="shared" si="62"/>
        <v>0</v>
      </c>
      <c r="K257" s="34">
        <f t="shared" si="63"/>
        <v>0</v>
      </c>
    </row>
    <row r="258" spans="1:11" s="282" customFormat="1" ht="12.75">
      <c r="A258" s="30"/>
      <c r="B258" s="159" t="s">
        <v>875</v>
      </c>
      <c r="C258" s="164" t="s">
        <v>763</v>
      </c>
      <c r="D258" s="31">
        <v>6</v>
      </c>
      <c r="E258" s="31" t="s">
        <v>16</v>
      </c>
      <c r="F258" s="93"/>
      <c r="G258" s="93"/>
      <c r="H258" s="32">
        <f t="shared" si="60"/>
        <v>0</v>
      </c>
      <c r="I258" s="33">
        <f t="shared" si="61"/>
        <v>0</v>
      </c>
      <c r="J258" s="33">
        <f t="shared" si="62"/>
        <v>0</v>
      </c>
      <c r="K258" s="34">
        <f t="shared" si="63"/>
        <v>0</v>
      </c>
    </row>
    <row r="259" spans="1:11" s="282" customFormat="1" ht="12.75">
      <c r="A259" s="30"/>
      <c r="B259" s="159" t="s">
        <v>876</v>
      </c>
      <c r="C259" s="164" t="s">
        <v>403</v>
      </c>
      <c r="D259" s="31">
        <v>3</v>
      </c>
      <c r="E259" s="31" t="s">
        <v>238</v>
      </c>
      <c r="F259" s="93"/>
      <c r="G259" s="93"/>
      <c r="H259" s="32">
        <f t="shared" si="60"/>
        <v>0</v>
      </c>
      <c r="I259" s="33">
        <f t="shared" si="61"/>
        <v>0</v>
      </c>
      <c r="J259" s="33">
        <f t="shared" si="62"/>
        <v>0</v>
      </c>
      <c r="K259" s="34">
        <f t="shared" si="63"/>
        <v>0</v>
      </c>
    </row>
    <row r="260" spans="1:11" s="282" customFormat="1" ht="12.75">
      <c r="A260" s="30"/>
      <c r="B260" s="159" t="s">
        <v>877</v>
      </c>
      <c r="C260" s="164" t="s">
        <v>518</v>
      </c>
      <c r="D260" s="31">
        <v>3</v>
      </c>
      <c r="E260" s="31" t="s">
        <v>238</v>
      </c>
      <c r="F260" s="93"/>
      <c r="G260" s="93"/>
      <c r="H260" s="32">
        <f t="shared" si="60"/>
        <v>0</v>
      </c>
      <c r="I260" s="33">
        <f t="shared" si="61"/>
        <v>0</v>
      </c>
      <c r="J260" s="33">
        <f t="shared" si="62"/>
        <v>0</v>
      </c>
      <c r="K260" s="34">
        <f t="shared" si="63"/>
        <v>0</v>
      </c>
    </row>
    <row r="261" spans="1:11" s="282" customFormat="1" ht="12.75">
      <c r="A261" s="30"/>
      <c r="B261" s="159" t="s">
        <v>878</v>
      </c>
      <c r="C261" s="164" t="s">
        <v>404</v>
      </c>
      <c r="D261" s="31">
        <v>3</v>
      </c>
      <c r="E261" s="31" t="s">
        <v>238</v>
      </c>
      <c r="F261" s="93"/>
      <c r="G261" s="93"/>
      <c r="H261" s="32">
        <f t="shared" si="60"/>
        <v>0</v>
      </c>
      <c r="I261" s="33">
        <f t="shared" si="61"/>
        <v>0</v>
      </c>
      <c r="J261" s="33">
        <f t="shared" si="62"/>
        <v>0</v>
      </c>
      <c r="K261" s="34">
        <f t="shared" si="63"/>
        <v>0</v>
      </c>
    </row>
    <row r="262" spans="1:11" s="282" customFormat="1" ht="12.75">
      <c r="A262" s="30"/>
      <c r="B262" s="159" t="s">
        <v>879</v>
      </c>
      <c r="C262" s="164" t="s">
        <v>764</v>
      </c>
      <c r="D262" s="31">
        <v>8</v>
      </c>
      <c r="E262" s="31" t="s">
        <v>238</v>
      </c>
      <c r="F262" s="93"/>
      <c r="G262" s="93"/>
      <c r="H262" s="32">
        <f t="shared" si="60"/>
        <v>0</v>
      </c>
      <c r="I262" s="33">
        <f t="shared" si="61"/>
        <v>0</v>
      </c>
      <c r="J262" s="33">
        <f t="shared" si="62"/>
        <v>0</v>
      </c>
      <c r="K262" s="34">
        <f t="shared" si="63"/>
        <v>0</v>
      </c>
    </row>
    <row r="263" spans="1:11" s="282" customFormat="1" ht="12.75">
      <c r="A263" s="30"/>
      <c r="B263" s="159" t="s">
        <v>880</v>
      </c>
      <c r="C263" s="164" t="s">
        <v>519</v>
      </c>
      <c r="D263" s="31">
        <v>5</v>
      </c>
      <c r="E263" s="31" t="s">
        <v>238</v>
      </c>
      <c r="F263" s="93"/>
      <c r="G263" s="93"/>
      <c r="H263" s="32">
        <f t="shared" si="60"/>
        <v>0</v>
      </c>
      <c r="I263" s="33">
        <f t="shared" si="61"/>
        <v>0</v>
      </c>
      <c r="J263" s="33">
        <f t="shared" si="62"/>
        <v>0</v>
      </c>
      <c r="K263" s="34">
        <f t="shared" si="63"/>
        <v>0</v>
      </c>
    </row>
    <row r="264" spans="1:11" s="282" customFormat="1" ht="12.75">
      <c r="A264" s="30"/>
      <c r="B264" s="159" t="s">
        <v>881</v>
      </c>
      <c r="C264" s="164" t="s">
        <v>765</v>
      </c>
      <c r="D264" s="31">
        <v>2</v>
      </c>
      <c r="E264" s="31" t="s">
        <v>238</v>
      </c>
      <c r="F264" s="93"/>
      <c r="G264" s="93"/>
      <c r="H264" s="32">
        <f t="shared" si="60"/>
        <v>0</v>
      </c>
      <c r="I264" s="33">
        <f t="shared" si="61"/>
        <v>0</v>
      </c>
      <c r="J264" s="33">
        <f t="shared" si="62"/>
        <v>0</v>
      </c>
      <c r="K264" s="34">
        <f t="shared" si="63"/>
        <v>0</v>
      </c>
    </row>
    <row r="265" spans="1:11" s="282" customFormat="1" ht="25.5">
      <c r="A265" s="30"/>
      <c r="B265" s="159" t="s">
        <v>882</v>
      </c>
      <c r="C265" s="164" t="s">
        <v>516</v>
      </c>
      <c r="D265" s="31">
        <v>1</v>
      </c>
      <c r="E265" s="31" t="s">
        <v>238</v>
      </c>
      <c r="F265" s="93"/>
      <c r="G265" s="93"/>
      <c r="H265" s="32">
        <f t="shared" si="60"/>
        <v>0</v>
      </c>
      <c r="I265" s="33">
        <f t="shared" si="61"/>
        <v>0</v>
      </c>
      <c r="J265" s="33">
        <f t="shared" si="62"/>
        <v>0</v>
      </c>
      <c r="K265" s="34">
        <f t="shared" si="63"/>
        <v>0</v>
      </c>
    </row>
    <row r="266" spans="1:11" s="282" customFormat="1" ht="12.75">
      <c r="A266" s="30"/>
      <c r="B266" s="159" t="s">
        <v>883</v>
      </c>
      <c r="C266" s="164" t="s">
        <v>515</v>
      </c>
      <c r="D266" s="31">
        <v>3</v>
      </c>
      <c r="E266" s="31" t="s">
        <v>238</v>
      </c>
      <c r="F266" s="93"/>
      <c r="G266" s="93"/>
      <c r="H266" s="32">
        <f t="shared" si="60"/>
        <v>0</v>
      </c>
      <c r="I266" s="33">
        <f t="shared" si="61"/>
        <v>0</v>
      </c>
      <c r="J266" s="33">
        <f t="shared" si="62"/>
        <v>0</v>
      </c>
      <c r="K266" s="34">
        <f t="shared" si="63"/>
        <v>0</v>
      </c>
    </row>
    <row r="267" spans="1:11" s="282" customFormat="1" ht="12.75">
      <c r="A267" s="30"/>
      <c r="B267" s="159" t="s">
        <v>884</v>
      </c>
      <c r="C267" s="164" t="s">
        <v>405</v>
      </c>
      <c r="D267" s="31">
        <v>3</v>
      </c>
      <c r="E267" s="31" t="s">
        <v>238</v>
      </c>
      <c r="F267" s="93"/>
      <c r="G267" s="93"/>
      <c r="H267" s="32">
        <f t="shared" si="60"/>
        <v>0</v>
      </c>
      <c r="I267" s="33">
        <f t="shared" si="61"/>
        <v>0</v>
      </c>
      <c r="J267" s="33">
        <f t="shared" si="62"/>
        <v>0</v>
      </c>
      <c r="K267" s="34">
        <f t="shared" si="63"/>
        <v>0</v>
      </c>
    </row>
    <row r="268" spans="1:11" s="282" customFormat="1" ht="12.75">
      <c r="A268" s="30"/>
      <c r="B268" s="159" t="s">
        <v>885</v>
      </c>
      <c r="C268" s="164" t="s">
        <v>517</v>
      </c>
      <c r="D268" s="31">
        <v>1</v>
      </c>
      <c r="E268" s="31" t="s">
        <v>238</v>
      </c>
      <c r="F268" s="93"/>
      <c r="G268" s="93"/>
      <c r="H268" s="32">
        <f t="shared" si="60"/>
        <v>0</v>
      </c>
      <c r="I268" s="33">
        <f t="shared" si="61"/>
        <v>0</v>
      </c>
      <c r="J268" s="33">
        <f t="shared" si="62"/>
        <v>0</v>
      </c>
      <c r="K268" s="34">
        <f t="shared" si="63"/>
        <v>0</v>
      </c>
    </row>
    <row r="269" spans="1:11" s="282" customFormat="1" ht="12.75">
      <c r="A269" s="30"/>
      <c r="B269" s="159" t="s">
        <v>886</v>
      </c>
      <c r="C269" s="164" t="s">
        <v>766</v>
      </c>
      <c r="D269" s="31">
        <v>3</v>
      </c>
      <c r="E269" s="31" t="s">
        <v>238</v>
      </c>
      <c r="F269" s="93"/>
      <c r="G269" s="93"/>
      <c r="H269" s="32">
        <f t="shared" si="60"/>
        <v>0</v>
      </c>
      <c r="I269" s="33">
        <f t="shared" si="61"/>
        <v>0</v>
      </c>
      <c r="J269" s="33">
        <f t="shared" si="62"/>
        <v>0</v>
      </c>
      <c r="K269" s="34">
        <f t="shared" si="63"/>
        <v>0</v>
      </c>
    </row>
    <row r="270" spans="1:11" s="282" customFormat="1" ht="25.5">
      <c r="A270" s="30"/>
      <c r="B270" s="159" t="s">
        <v>887</v>
      </c>
      <c r="C270" s="164" t="s">
        <v>767</v>
      </c>
      <c r="D270" s="31">
        <v>2</v>
      </c>
      <c r="E270" s="31" t="s">
        <v>85</v>
      </c>
      <c r="F270" s="93"/>
      <c r="G270" s="93"/>
      <c r="H270" s="32">
        <f t="shared" si="60"/>
        <v>0</v>
      </c>
      <c r="I270" s="33">
        <f t="shared" si="61"/>
        <v>0</v>
      </c>
      <c r="J270" s="33">
        <f t="shared" si="62"/>
        <v>0</v>
      </c>
      <c r="K270" s="34">
        <f t="shared" si="63"/>
        <v>0</v>
      </c>
    </row>
    <row r="271" spans="1:11" s="282" customFormat="1" ht="12.75">
      <c r="A271" s="30"/>
      <c r="B271" s="191" t="s">
        <v>888</v>
      </c>
      <c r="C271" s="192" t="s">
        <v>406</v>
      </c>
      <c r="D271" s="31"/>
      <c r="E271" s="31"/>
      <c r="F271" s="37"/>
      <c r="G271" s="37"/>
      <c r="H271" s="32"/>
      <c r="I271" s="33"/>
      <c r="J271" s="33"/>
      <c r="K271" s="34"/>
    </row>
    <row r="272" spans="1:11" s="282" customFormat="1" ht="12.75">
      <c r="A272" s="30"/>
      <c r="B272" s="159" t="s">
        <v>889</v>
      </c>
      <c r="C272" s="164" t="s">
        <v>768</v>
      </c>
      <c r="D272" s="31">
        <v>10</v>
      </c>
      <c r="E272" s="31" t="s">
        <v>16</v>
      </c>
      <c r="F272" s="93"/>
      <c r="G272" s="93"/>
      <c r="H272" s="32">
        <f aca="true" t="shared" si="64" ref="H272:H278">SUM(F272:G272)*D272</f>
        <v>0</v>
      </c>
      <c r="I272" s="33">
        <f aca="true" t="shared" si="65" ref="I272:J278">TRUNC(F272*(1+$K$4),2)</f>
        <v>0</v>
      </c>
      <c r="J272" s="33">
        <f t="shared" si="65"/>
        <v>0</v>
      </c>
      <c r="K272" s="34">
        <f aca="true" t="shared" si="66" ref="K272:K278">SUM(I272:J272)*D272</f>
        <v>0</v>
      </c>
    </row>
    <row r="273" spans="1:11" s="282" customFormat="1" ht="12.75">
      <c r="A273" s="30"/>
      <c r="B273" s="159" t="s">
        <v>890</v>
      </c>
      <c r="C273" s="164" t="s">
        <v>407</v>
      </c>
      <c r="D273" s="31">
        <v>30</v>
      </c>
      <c r="E273" s="31" t="s">
        <v>16</v>
      </c>
      <c r="F273" s="93"/>
      <c r="G273" s="93"/>
      <c r="H273" s="32">
        <f t="shared" si="64"/>
        <v>0</v>
      </c>
      <c r="I273" s="33">
        <f t="shared" si="65"/>
        <v>0</v>
      </c>
      <c r="J273" s="33">
        <f t="shared" si="65"/>
        <v>0</v>
      </c>
      <c r="K273" s="34">
        <f t="shared" si="66"/>
        <v>0</v>
      </c>
    </row>
    <row r="274" spans="1:11" s="282" customFormat="1" ht="12.75">
      <c r="A274" s="30"/>
      <c r="B274" s="159" t="s">
        <v>891</v>
      </c>
      <c r="C274" s="164" t="s">
        <v>408</v>
      </c>
      <c r="D274" s="31">
        <v>1</v>
      </c>
      <c r="E274" s="31" t="s">
        <v>238</v>
      </c>
      <c r="F274" s="93"/>
      <c r="G274" s="93"/>
      <c r="H274" s="32">
        <f t="shared" si="64"/>
        <v>0</v>
      </c>
      <c r="I274" s="33">
        <f t="shared" si="65"/>
        <v>0</v>
      </c>
      <c r="J274" s="33">
        <f t="shared" si="65"/>
        <v>0</v>
      </c>
      <c r="K274" s="34">
        <f t="shared" si="66"/>
        <v>0</v>
      </c>
    </row>
    <row r="275" spans="1:11" s="282" customFormat="1" ht="12.75">
      <c r="A275" s="30"/>
      <c r="B275" s="159" t="s">
        <v>892</v>
      </c>
      <c r="C275" s="164" t="s">
        <v>595</v>
      </c>
      <c r="D275" s="31">
        <v>3</v>
      </c>
      <c r="E275" s="31" t="s">
        <v>16</v>
      </c>
      <c r="F275" s="93"/>
      <c r="G275" s="93"/>
      <c r="H275" s="32">
        <f t="shared" si="64"/>
        <v>0</v>
      </c>
      <c r="I275" s="33">
        <f t="shared" si="65"/>
        <v>0</v>
      </c>
      <c r="J275" s="33">
        <f t="shared" si="65"/>
        <v>0</v>
      </c>
      <c r="K275" s="34">
        <f t="shared" si="66"/>
        <v>0</v>
      </c>
    </row>
    <row r="276" spans="1:11" s="282" customFormat="1" ht="12.75">
      <c r="A276" s="30"/>
      <c r="B276" s="159" t="s">
        <v>893</v>
      </c>
      <c r="C276" s="164" t="s">
        <v>520</v>
      </c>
      <c r="D276" s="31">
        <v>1</v>
      </c>
      <c r="E276" s="160" t="s">
        <v>238</v>
      </c>
      <c r="F276" s="93"/>
      <c r="G276" s="93"/>
      <c r="H276" s="32">
        <f t="shared" si="64"/>
        <v>0</v>
      </c>
      <c r="I276" s="33">
        <f t="shared" si="65"/>
        <v>0</v>
      </c>
      <c r="J276" s="33">
        <f t="shared" si="65"/>
        <v>0</v>
      </c>
      <c r="K276" s="34">
        <f t="shared" si="66"/>
        <v>0</v>
      </c>
    </row>
    <row r="277" spans="1:11" s="282" customFormat="1" ht="12.75">
      <c r="A277" s="30"/>
      <c r="B277" s="159" t="s">
        <v>894</v>
      </c>
      <c r="C277" s="164" t="s">
        <v>409</v>
      </c>
      <c r="D277" s="31">
        <v>3</v>
      </c>
      <c r="E277" s="160" t="s">
        <v>238</v>
      </c>
      <c r="F277" s="93"/>
      <c r="G277" s="93"/>
      <c r="H277" s="32">
        <f t="shared" si="64"/>
        <v>0</v>
      </c>
      <c r="I277" s="33">
        <f t="shared" si="65"/>
        <v>0</v>
      </c>
      <c r="J277" s="33">
        <f t="shared" si="65"/>
        <v>0</v>
      </c>
      <c r="K277" s="34">
        <f t="shared" si="66"/>
        <v>0</v>
      </c>
    </row>
    <row r="278" spans="1:11" s="282" customFormat="1" ht="12.75">
      <c r="A278" s="30"/>
      <c r="B278" s="159" t="s">
        <v>895</v>
      </c>
      <c r="C278" s="164" t="s">
        <v>410</v>
      </c>
      <c r="D278" s="31">
        <v>1</v>
      </c>
      <c r="E278" s="160" t="s">
        <v>85</v>
      </c>
      <c r="F278" s="93"/>
      <c r="G278" s="93"/>
      <c r="H278" s="32">
        <f t="shared" si="64"/>
        <v>0</v>
      </c>
      <c r="I278" s="33">
        <f t="shared" si="65"/>
        <v>0</v>
      </c>
      <c r="J278" s="33">
        <f t="shared" si="65"/>
        <v>0</v>
      </c>
      <c r="K278" s="34">
        <f t="shared" si="66"/>
        <v>0</v>
      </c>
    </row>
    <row r="279" spans="1:15" s="241" customFormat="1" ht="12.75">
      <c r="A279" s="55"/>
      <c r="B279" s="56">
        <v>14</v>
      </c>
      <c r="C279" s="57" t="s">
        <v>443</v>
      </c>
      <c r="D279" s="58"/>
      <c r="E279" s="59"/>
      <c r="F279" s="60"/>
      <c r="G279" s="60"/>
      <c r="H279" s="146"/>
      <c r="I279" s="62"/>
      <c r="J279" s="60"/>
      <c r="K279" s="61"/>
      <c r="L279" s="239"/>
      <c r="M279" s="240"/>
      <c r="N279" s="240"/>
      <c r="O279" s="247"/>
    </row>
    <row r="280" spans="1:15" s="38" customFormat="1" ht="12.75">
      <c r="A280" s="163"/>
      <c r="B280" s="164" t="s">
        <v>157</v>
      </c>
      <c r="C280" s="165" t="s">
        <v>444</v>
      </c>
      <c r="D280" s="166">
        <v>1</v>
      </c>
      <c r="E280" s="160" t="s">
        <v>238</v>
      </c>
      <c r="F280" s="162"/>
      <c r="G280" s="162"/>
      <c r="H280" s="32">
        <f aca="true" t="shared" si="67" ref="H280:H288">SUM(F280:G280)*D280</f>
        <v>0</v>
      </c>
      <c r="I280" s="33">
        <f aca="true" t="shared" si="68" ref="I280:J288">TRUNC(F280*(1+$K$4),2)</f>
        <v>0</v>
      </c>
      <c r="J280" s="33">
        <f t="shared" si="68"/>
        <v>0</v>
      </c>
      <c r="K280" s="34">
        <f aca="true" t="shared" si="69" ref="K280:K288">SUM(I280:J280)*D280</f>
        <v>0</v>
      </c>
      <c r="M280" s="231"/>
      <c r="N280" s="167"/>
      <c r="O280" s="247"/>
    </row>
    <row r="281" spans="1:15" s="38" customFormat="1" ht="12.75">
      <c r="A281" s="163"/>
      <c r="B281" s="164" t="s">
        <v>158</v>
      </c>
      <c r="C281" s="165" t="s">
        <v>445</v>
      </c>
      <c r="D281" s="166">
        <v>1</v>
      </c>
      <c r="E281" s="160" t="s">
        <v>238</v>
      </c>
      <c r="F281" s="162"/>
      <c r="G281" s="162"/>
      <c r="H281" s="32">
        <f t="shared" si="67"/>
        <v>0</v>
      </c>
      <c r="I281" s="33">
        <f t="shared" si="68"/>
        <v>0</v>
      </c>
      <c r="J281" s="33">
        <f t="shared" si="68"/>
        <v>0</v>
      </c>
      <c r="K281" s="34">
        <f t="shared" si="69"/>
        <v>0</v>
      </c>
      <c r="M281" s="231"/>
      <c r="N281" s="167"/>
      <c r="O281" s="247"/>
    </row>
    <row r="282" spans="1:15" ht="12.75">
      <c r="A282" s="168"/>
      <c r="B282" s="164" t="s">
        <v>159</v>
      </c>
      <c r="C282" s="165" t="s">
        <v>41</v>
      </c>
      <c r="D282" s="166">
        <v>5</v>
      </c>
      <c r="E282" s="160" t="s">
        <v>238</v>
      </c>
      <c r="F282" s="162"/>
      <c r="G282" s="162"/>
      <c r="H282" s="32">
        <f t="shared" si="67"/>
        <v>0</v>
      </c>
      <c r="I282" s="33">
        <f t="shared" si="68"/>
        <v>0</v>
      </c>
      <c r="J282" s="33">
        <f t="shared" si="68"/>
        <v>0</v>
      </c>
      <c r="K282" s="34">
        <f t="shared" si="69"/>
        <v>0</v>
      </c>
      <c r="O282" s="247"/>
    </row>
    <row r="283" spans="1:13" ht="12.75">
      <c r="A283" s="168"/>
      <c r="B283" s="164" t="s">
        <v>160</v>
      </c>
      <c r="C283" s="157" t="s">
        <v>513</v>
      </c>
      <c r="D283" s="31">
        <v>7</v>
      </c>
      <c r="E283" s="160" t="s">
        <v>238</v>
      </c>
      <c r="F283" s="340"/>
      <c r="G283" s="340"/>
      <c r="H283" s="32">
        <f t="shared" si="67"/>
        <v>0</v>
      </c>
      <c r="I283" s="33">
        <f t="shared" si="68"/>
        <v>0</v>
      </c>
      <c r="J283" s="33">
        <f t="shared" si="68"/>
        <v>0</v>
      </c>
      <c r="K283" s="34">
        <f t="shared" si="69"/>
        <v>0</v>
      </c>
      <c r="L283" s="244"/>
      <c r="M283" s="245"/>
    </row>
    <row r="284" spans="1:15" ht="12.75">
      <c r="A284" s="168"/>
      <c r="B284" s="164" t="s">
        <v>161</v>
      </c>
      <c r="C284" s="165" t="s">
        <v>446</v>
      </c>
      <c r="D284" s="166">
        <v>30</v>
      </c>
      <c r="E284" s="17" t="s">
        <v>14</v>
      </c>
      <c r="F284" s="162"/>
      <c r="G284" s="162"/>
      <c r="H284" s="32">
        <f t="shared" si="67"/>
        <v>0</v>
      </c>
      <c r="I284" s="33">
        <f t="shared" si="68"/>
        <v>0</v>
      </c>
      <c r="J284" s="33">
        <f t="shared" si="68"/>
        <v>0</v>
      </c>
      <c r="K284" s="34">
        <f t="shared" si="69"/>
        <v>0</v>
      </c>
      <c r="O284" s="247"/>
    </row>
    <row r="285" spans="1:15" ht="38.25">
      <c r="A285" s="168"/>
      <c r="B285" s="164" t="s">
        <v>170</v>
      </c>
      <c r="C285" s="165" t="s">
        <v>769</v>
      </c>
      <c r="D285" s="166">
        <v>40</v>
      </c>
      <c r="E285" s="17" t="s">
        <v>14</v>
      </c>
      <c r="F285" s="162"/>
      <c r="G285" s="162"/>
      <c r="H285" s="32">
        <f t="shared" si="67"/>
        <v>0</v>
      </c>
      <c r="I285" s="33">
        <f>TRUNC(F285*(1+$K$4),2)</f>
        <v>0</v>
      </c>
      <c r="J285" s="33">
        <f>TRUNC(G285*(1+$K$4),2)</f>
        <v>0</v>
      </c>
      <c r="K285" s="34">
        <f>SUM(I285:J285)*D285</f>
        <v>0</v>
      </c>
      <c r="O285" s="247"/>
    </row>
    <row r="286" spans="1:15" ht="12.75">
      <c r="A286" s="168"/>
      <c r="B286" s="164" t="s">
        <v>449</v>
      </c>
      <c r="C286" s="165" t="s">
        <v>447</v>
      </c>
      <c r="D286" s="166">
        <v>6</v>
      </c>
      <c r="E286" s="160" t="s">
        <v>238</v>
      </c>
      <c r="F286" s="162"/>
      <c r="G286" s="162"/>
      <c r="H286" s="32">
        <f t="shared" si="67"/>
        <v>0</v>
      </c>
      <c r="I286" s="33">
        <f t="shared" si="68"/>
        <v>0</v>
      </c>
      <c r="J286" s="33">
        <f t="shared" si="68"/>
        <v>0</v>
      </c>
      <c r="K286" s="34">
        <f t="shared" si="69"/>
        <v>0</v>
      </c>
      <c r="O286" s="247"/>
    </row>
    <row r="287" spans="1:15" ht="12.75">
      <c r="A287" s="168"/>
      <c r="B287" s="164" t="s">
        <v>451</v>
      </c>
      <c r="C287" s="165" t="s">
        <v>448</v>
      </c>
      <c r="D287" s="166">
        <v>6</v>
      </c>
      <c r="E287" s="160" t="s">
        <v>238</v>
      </c>
      <c r="F287" s="162"/>
      <c r="G287" s="162"/>
      <c r="H287" s="32">
        <f t="shared" si="67"/>
        <v>0</v>
      </c>
      <c r="I287" s="33">
        <f t="shared" si="68"/>
        <v>0</v>
      </c>
      <c r="J287" s="33">
        <f t="shared" si="68"/>
        <v>0</v>
      </c>
      <c r="K287" s="34">
        <f t="shared" si="69"/>
        <v>0</v>
      </c>
      <c r="O287" s="247"/>
    </row>
    <row r="288" spans="1:15" ht="12.75">
      <c r="A288" s="168"/>
      <c r="B288" s="164" t="s">
        <v>896</v>
      </c>
      <c r="C288" s="165" t="s">
        <v>450</v>
      </c>
      <c r="D288" s="166">
        <v>0.5</v>
      </c>
      <c r="E288" s="17" t="s">
        <v>110</v>
      </c>
      <c r="F288" s="162"/>
      <c r="G288" s="162"/>
      <c r="H288" s="32">
        <f t="shared" si="67"/>
        <v>0</v>
      </c>
      <c r="I288" s="33">
        <f t="shared" si="68"/>
        <v>0</v>
      </c>
      <c r="J288" s="33">
        <f t="shared" si="68"/>
        <v>0</v>
      </c>
      <c r="K288" s="34">
        <f t="shared" si="69"/>
        <v>0</v>
      </c>
      <c r="O288" s="247"/>
    </row>
    <row r="289" spans="1:15" ht="12.75">
      <c r="A289" s="168"/>
      <c r="B289" s="164" t="s">
        <v>897</v>
      </c>
      <c r="C289" s="165" t="s">
        <v>452</v>
      </c>
      <c r="D289" s="166">
        <v>0.5</v>
      </c>
      <c r="E289" s="17" t="s">
        <v>110</v>
      </c>
      <c r="F289" s="162"/>
      <c r="G289" s="162"/>
      <c r="H289" s="32">
        <f>SUM(F289:G289)*D289</f>
        <v>0</v>
      </c>
      <c r="I289" s="33">
        <f>TRUNC(F289*(1+$K$4),2)</f>
        <v>0</v>
      </c>
      <c r="J289" s="33">
        <f>TRUNC(G289*(1+$K$4),2)</f>
        <v>0</v>
      </c>
      <c r="K289" s="34">
        <f>SUM(I289:J289)*D289</f>
        <v>0</v>
      </c>
      <c r="O289" s="247"/>
    </row>
    <row r="290" spans="1:15" s="241" customFormat="1" ht="12.75">
      <c r="A290" s="55"/>
      <c r="B290" s="56">
        <v>15</v>
      </c>
      <c r="C290" s="57" t="s">
        <v>114</v>
      </c>
      <c r="D290" s="58"/>
      <c r="E290" s="59"/>
      <c r="F290" s="60"/>
      <c r="G290" s="60"/>
      <c r="H290" s="146"/>
      <c r="I290" s="62"/>
      <c r="J290" s="60"/>
      <c r="K290" s="61"/>
      <c r="L290" s="239"/>
      <c r="M290" s="240"/>
      <c r="N290" s="240"/>
      <c r="O290" s="247"/>
    </row>
    <row r="291" spans="1:15" s="246" customFormat="1" ht="25.5">
      <c r="A291" s="30"/>
      <c r="B291" s="164" t="s">
        <v>453</v>
      </c>
      <c r="C291" s="19" t="s">
        <v>172</v>
      </c>
      <c r="D291" s="31">
        <v>20</v>
      </c>
      <c r="E291" s="17" t="s">
        <v>110</v>
      </c>
      <c r="F291" s="93"/>
      <c r="G291" s="93"/>
      <c r="H291" s="32">
        <f aca="true" t="shared" si="70" ref="H291:H296">SUM(F291:G291)*D291</f>
        <v>0</v>
      </c>
      <c r="I291" s="33">
        <f aca="true" t="shared" si="71" ref="I291:J296">TRUNC(F291*(1+$K$4),2)</f>
        <v>0</v>
      </c>
      <c r="J291" s="33">
        <f t="shared" si="71"/>
        <v>0</v>
      </c>
      <c r="K291" s="34">
        <f aca="true" t="shared" si="72" ref="K291:K296">SUM(I291:J291)*D291</f>
        <v>0</v>
      </c>
      <c r="L291" s="244"/>
      <c r="M291" s="245"/>
      <c r="N291" s="245"/>
      <c r="O291" s="247"/>
    </row>
    <row r="292" spans="1:15" s="246" customFormat="1" ht="12.75">
      <c r="A292" s="30"/>
      <c r="B292" s="164" t="s">
        <v>454</v>
      </c>
      <c r="C292" s="19" t="s">
        <v>824</v>
      </c>
      <c r="D292" s="31">
        <v>2</v>
      </c>
      <c r="E292" s="17" t="s">
        <v>110</v>
      </c>
      <c r="F292" s="93"/>
      <c r="G292" s="93"/>
      <c r="H292" s="32">
        <f t="shared" si="70"/>
        <v>0</v>
      </c>
      <c r="I292" s="33">
        <f t="shared" si="71"/>
        <v>0</v>
      </c>
      <c r="J292" s="33">
        <f t="shared" si="71"/>
        <v>0</v>
      </c>
      <c r="K292" s="34">
        <f t="shared" si="72"/>
        <v>0</v>
      </c>
      <c r="L292" s="244"/>
      <c r="M292" s="245"/>
      <c r="N292" s="245"/>
      <c r="O292" s="247"/>
    </row>
    <row r="293" spans="1:15" s="246" customFormat="1" ht="12.75">
      <c r="A293" s="30"/>
      <c r="B293" s="164" t="s">
        <v>455</v>
      </c>
      <c r="C293" s="19" t="s">
        <v>825</v>
      </c>
      <c r="D293" s="31">
        <v>10</v>
      </c>
      <c r="E293" s="160" t="s">
        <v>238</v>
      </c>
      <c r="F293" s="93"/>
      <c r="G293" s="93"/>
      <c r="H293" s="32">
        <f t="shared" si="70"/>
        <v>0</v>
      </c>
      <c r="I293" s="33">
        <f>TRUNC(F293*(1+$K$4),2)</f>
        <v>0</v>
      </c>
      <c r="J293" s="33">
        <f>TRUNC(G293*(1+$K$4),2)</f>
        <v>0</v>
      </c>
      <c r="K293" s="34">
        <f t="shared" si="72"/>
        <v>0</v>
      </c>
      <c r="L293" s="244"/>
      <c r="M293" s="245"/>
      <c r="N293" s="245"/>
      <c r="O293" s="247"/>
    </row>
    <row r="294" spans="1:15" s="246" customFormat="1" ht="12.75">
      <c r="A294" s="30"/>
      <c r="B294" s="164" t="s">
        <v>456</v>
      </c>
      <c r="C294" s="19" t="s">
        <v>42</v>
      </c>
      <c r="D294" s="31">
        <v>500</v>
      </c>
      <c r="E294" s="17" t="s">
        <v>14</v>
      </c>
      <c r="F294" s="22" t="s">
        <v>116</v>
      </c>
      <c r="G294" s="93"/>
      <c r="H294" s="32">
        <f t="shared" si="70"/>
        <v>0</v>
      </c>
      <c r="I294" s="33" t="s">
        <v>116</v>
      </c>
      <c r="J294" s="33">
        <f t="shared" si="71"/>
        <v>0</v>
      </c>
      <c r="K294" s="34">
        <f t="shared" si="72"/>
        <v>0</v>
      </c>
      <c r="L294" s="190"/>
      <c r="M294" s="231"/>
      <c r="N294" s="245"/>
      <c r="O294" s="247"/>
    </row>
    <row r="295" spans="1:15" s="246" customFormat="1" ht="12.75">
      <c r="A295" s="30"/>
      <c r="B295" s="164" t="s">
        <v>738</v>
      </c>
      <c r="C295" s="19" t="s">
        <v>44</v>
      </c>
      <c r="D295" s="31">
        <v>500</v>
      </c>
      <c r="E295" s="17" t="s">
        <v>14</v>
      </c>
      <c r="F295" s="93"/>
      <c r="G295" s="93"/>
      <c r="H295" s="32">
        <f t="shared" si="70"/>
        <v>0</v>
      </c>
      <c r="I295" s="33">
        <f t="shared" si="71"/>
        <v>0</v>
      </c>
      <c r="J295" s="33">
        <f t="shared" si="71"/>
        <v>0</v>
      </c>
      <c r="K295" s="34">
        <f t="shared" si="72"/>
        <v>0</v>
      </c>
      <c r="L295" s="190"/>
      <c r="M295" s="231"/>
      <c r="N295" s="245"/>
      <c r="O295" s="247"/>
    </row>
    <row r="296" spans="1:16" s="232" customFormat="1" ht="12.75">
      <c r="A296" s="206"/>
      <c r="B296" s="164" t="s">
        <v>739</v>
      </c>
      <c r="C296" s="177" t="s">
        <v>457</v>
      </c>
      <c r="D296" s="31">
        <v>1</v>
      </c>
      <c r="E296" s="160" t="s">
        <v>85</v>
      </c>
      <c r="F296" s="39" t="s">
        <v>116</v>
      </c>
      <c r="G296" s="93"/>
      <c r="H296" s="32">
        <f t="shared" si="70"/>
        <v>0</v>
      </c>
      <c r="I296" s="33" t="s">
        <v>116</v>
      </c>
      <c r="J296" s="33">
        <f t="shared" si="71"/>
        <v>0</v>
      </c>
      <c r="K296" s="34">
        <f t="shared" si="72"/>
        <v>0</v>
      </c>
      <c r="M296" s="231"/>
      <c r="N296" s="167"/>
      <c r="O296" s="247"/>
      <c r="P296" s="232" t="s">
        <v>458</v>
      </c>
    </row>
    <row r="297" spans="1:14" ht="12.75">
      <c r="A297" s="147"/>
      <c r="B297" s="148"/>
      <c r="C297" s="149" t="s">
        <v>13</v>
      </c>
      <c r="D297" s="150"/>
      <c r="E297" s="151"/>
      <c r="F297" s="152">
        <f>SUMPRODUCT(D67:D296,F67:F296)</f>
        <v>0</v>
      </c>
      <c r="G297" s="152">
        <f>SUMPRODUCT(D67:D296,G67:G296)</f>
        <v>0</v>
      </c>
      <c r="H297" s="152">
        <f>SUMPRODUCT(H67:H296)</f>
        <v>0</v>
      </c>
      <c r="I297" s="153">
        <f>SUMPRODUCT(D68:D296,I68:I296)</f>
        <v>0</v>
      </c>
      <c r="J297" s="153">
        <f>SUMPRODUCT(D68:D296,J68:J296)</f>
        <v>0</v>
      </c>
      <c r="K297" s="153">
        <f>SUMPRODUCT(K68:K296)</f>
        <v>0</v>
      </c>
      <c r="L297" s="256"/>
      <c r="M297" s="243"/>
      <c r="N297" s="190"/>
    </row>
    <row r="298" spans="1:13" ht="12.75">
      <c r="A298" s="45"/>
      <c r="B298" s="46" t="s">
        <v>151</v>
      </c>
      <c r="C298" s="45" t="s">
        <v>45</v>
      </c>
      <c r="D298" s="73"/>
      <c r="E298" s="45"/>
      <c r="F298" s="74"/>
      <c r="G298" s="74"/>
      <c r="H298" s="47"/>
      <c r="I298" s="75"/>
      <c r="J298" s="76"/>
      <c r="K298" s="77"/>
      <c r="M298" s="167"/>
    </row>
    <row r="299" spans="1:13" ht="12.75">
      <c r="A299" s="285"/>
      <c r="B299" s="286">
        <v>1</v>
      </c>
      <c r="C299" s="57" t="s">
        <v>178</v>
      </c>
      <c r="D299" s="92"/>
      <c r="E299" s="59"/>
      <c r="F299" s="37"/>
      <c r="G299" s="37"/>
      <c r="H299" s="175"/>
      <c r="I299" s="174"/>
      <c r="J299" s="174"/>
      <c r="K299" s="287"/>
      <c r="M299" s="167"/>
    </row>
    <row r="300" spans="1:13" ht="12.75">
      <c r="A300" s="30"/>
      <c r="B300" s="41" t="s">
        <v>0</v>
      </c>
      <c r="C300" s="43" t="s">
        <v>62</v>
      </c>
      <c r="D300" s="42">
        <v>200</v>
      </c>
      <c r="E300" s="36" t="s">
        <v>16</v>
      </c>
      <c r="F300" s="93"/>
      <c r="G300" s="93"/>
      <c r="H300" s="32">
        <f>SUM(F300:G300)*D300</f>
        <v>0</v>
      </c>
      <c r="I300" s="170">
        <f>TRUNC(F300*(1+$K$4),2)</f>
        <v>0</v>
      </c>
      <c r="J300" s="170">
        <f>TRUNC(G300*(1+$K$4),2)</f>
        <v>0</v>
      </c>
      <c r="K300" s="207">
        <f>SUM(I300:J300)*D300</f>
        <v>0</v>
      </c>
      <c r="M300" s="167"/>
    </row>
    <row r="301" spans="1:12" s="255" customFormat="1" ht="12.75">
      <c r="A301" s="30"/>
      <c r="B301" s="41" t="s">
        <v>1</v>
      </c>
      <c r="C301" s="288" t="s">
        <v>143</v>
      </c>
      <c r="D301" s="289">
        <v>200</v>
      </c>
      <c r="E301" s="290" t="s">
        <v>16</v>
      </c>
      <c r="F301" s="93"/>
      <c r="G301" s="93"/>
      <c r="H301" s="32">
        <f>SUM(F301,G301)*D301</f>
        <v>0</v>
      </c>
      <c r="I301" s="291">
        <f>TRUNC(F301*(1+$K$4),2)</f>
        <v>0</v>
      </c>
      <c r="J301" s="291">
        <f>TRUNC(G301*(1+$K$4),2)</f>
        <v>0</v>
      </c>
      <c r="K301" s="292">
        <f>SUM(I301:J301)*D301</f>
        <v>0</v>
      </c>
      <c r="L301" s="253"/>
    </row>
    <row r="302" spans="1:13" ht="12.75">
      <c r="A302" s="30"/>
      <c r="B302" s="41" t="s">
        <v>17</v>
      </c>
      <c r="C302" s="43" t="s">
        <v>63</v>
      </c>
      <c r="D302" s="42">
        <v>6</v>
      </c>
      <c r="E302" s="36" t="s">
        <v>16</v>
      </c>
      <c r="F302" s="93"/>
      <c r="G302" s="93"/>
      <c r="H302" s="32">
        <f aca="true" t="shared" si="73" ref="H302:H312">SUM(F302:G302)*D302</f>
        <v>0</v>
      </c>
      <c r="I302" s="170">
        <f aca="true" t="shared" si="74" ref="I302:J314">TRUNC(F302*(1+$K$4),2)</f>
        <v>0</v>
      </c>
      <c r="J302" s="170">
        <f t="shared" si="74"/>
        <v>0</v>
      </c>
      <c r="K302" s="207">
        <f aca="true" t="shared" si="75" ref="K302:K314">SUM(I302:J302)*D302</f>
        <v>0</v>
      </c>
      <c r="M302" s="167"/>
    </row>
    <row r="303" spans="1:13" ht="12.75">
      <c r="A303" s="30"/>
      <c r="B303" s="41" t="s">
        <v>18</v>
      </c>
      <c r="C303" s="43" t="s">
        <v>64</v>
      </c>
      <c r="D303" s="42">
        <v>2</v>
      </c>
      <c r="E303" s="160" t="s">
        <v>238</v>
      </c>
      <c r="F303" s="93"/>
      <c r="G303" s="93"/>
      <c r="H303" s="32">
        <f t="shared" si="73"/>
        <v>0</v>
      </c>
      <c r="I303" s="170">
        <f t="shared" si="74"/>
        <v>0</v>
      </c>
      <c r="J303" s="170">
        <f t="shared" si="74"/>
        <v>0</v>
      </c>
      <c r="K303" s="207">
        <f t="shared" si="75"/>
        <v>0</v>
      </c>
      <c r="M303" s="167"/>
    </row>
    <row r="304" spans="1:13" ht="12.75">
      <c r="A304" s="30"/>
      <c r="B304" s="41" t="s">
        <v>19</v>
      </c>
      <c r="C304" s="43" t="s">
        <v>65</v>
      </c>
      <c r="D304" s="42">
        <v>2</v>
      </c>
      <c r="E304" s="160" t="s">
        <v>238</v>
      </c>
      <c r="F304" s="93"/>
      <c r="G304" s="93"/>
      <c r="H304" s="32">
        <f t="shared" si="73"/>
        <v>0</v>
      </c>
      <c r="I304" s="170">
        <f t="shared" si="74"/>
        <v>0</v>
      </c>
      <c r="J304" s="170">
        <f t="shared" si="74"/>
        <v>0</v>
      </c>
      <c r="K304" s="207">
        <f t="shared" si="75"/>
        <v>0</v>
      </c>
      <c r="L304" s="5"/>
      <c r="M304" s="167"/>
    </row>
    <row r="305" spans="1:13" ht="12.75">
      <c r="A305" s="30"/>
      <c r="B305" s="41" t="s">
        <v>20</v>
      </c>
      <c r="C305" s="43" t="s">
        <v>66</v>
      </c>
      <c r="D305" s="42">
        <v>2</v>
      </c>
      <c r="E305" s="160" t="s">
        <v>238</v>
      </c>
      <c r="F305" s="93"/>
      <c r="G305" s="93"/>
      <c r="H305" s="32">
        <f t="shared" si="73"/>
        <v>0</v>
      </c>
      <c r="I305" s="170">
        <f t="shared" si="74"/>
        <v>0</v>
      </c>
      <c r="J305" s="170">
        <f t="shared" si="74"/>
        <v>0</v>
      </c>
      <c r="K305" s="207">
        <f t="shared" si="75"/>
        <v>0</v>
      </c>
      <c r="M305" s="167"/>
    </row>
    <row r="306" spans="1:13" ht="12.75">
      <c r="A306" s="30"/>
      <c r="B306" s="41" t="s">
        <v>21</v>
      </c>
      <c r="C306" s="43" t="s">
        <v>67</v>
      </c>
      <c r="D306" s="42">
        <v>60</v>
      </c>
      <c r="E306" s="36" t="s">
        <v>16</v>
      </c>
      <c r="F306" s="93"/>
      <c r="G306" s="93"/>
      <c r="H306" s="32">
        <f t="shared" si="73"/>
        <v>0</v>
      </c>
      <c r="I306" s="170">
        <f t="shared" si="74"/>
        <v>0</v>
      </c>
      <c r="J306" s="170">
        <f t="shared" si="74"/>
        <v>0</v>
      </c>
      <c r="K306" s="207">
        <f t="shared" si="75"/>
        <v>0</v>
      </c>
      <c r="M306" s="167"/>
    </row>
    <row r="307" spans="1:13" ht="12.75">
      <c r="A307" s="30"/>
      <c r="B307" s="41" t="s">
        <v>46</v>
      </c>
      <c r="C307" s="43" t="s">
        <v>770</v>
      </c>
      <c r="D307" s="42">
        <v>24</v>
      </c>
      <c r="E307" s="160" t="s">
        <v>238</v>
      </c>
      <c r="F307" s="93"/>
      <c r="G307" s="93"/>
      <c r="H307" s="32">
        <f t="shared" si="73"/>
        <v>0</v>
      </c>
      <c r="I307" s="170">
        <f t="shared" si="74"/>
        <v>0</v>
      </c>
      <c r="J307" s="170">
        <f t="shared" si="74"/>
        <v>0</v>
      </c>
      <c r="K307" s="207">
        <f t="shared" si="75"/>
        <v>0</v>
      </c>
      <c r="M307" s="167"/>
    </row>
    <row r="308" spans="1:13" ht="12.75">
      <c r="A308" s="30"/>
      <c r="B308" s="41" t="s">
        <v>47</v>
      </c>
      <c r="C308" s="43" t="s">
        <v>771</v>
      </c>
      <c r="D308" s="42">
        <v>2</v>
      </c>
      <c r="E308" s="160" t="s">
        <v>238</v>
      </c>
      <c r="F308" s="93"/>
      <c r="G308" s="93"/>
      <c r="H308" s="32">
        <f t="shared" si="73"/>
        <v>0</v>
      </c>
      <c r="I308" s="170">
        <f t="shared" si="74"/>
        <v>0</v>
      </c>
      <c r="J308" s="170">
        <f t="shared" si="74"/>
        <v>0</v>
      </c>
      <c r="K308" s="207">
        <f t="shared" si="75"/>
        <v>0</v>
      </c>
      <c r="M308" s="167"/>
    </row>
    <row r="309" spans="1:13" ht="12.75">
      <c r="A309" s="30"/>
      <c r="B309" s="41" t="s">
        <v>48</v>
      </c>
      <c r="C309" s="43" t="s">
        <v>68</v>
      </c>
      <c r="D309" s="42">
        <v>2</v>
      </c>
      <c r="E309" s="160" t="s">
        <v>238</v>
      </c>
      <c r="F309" s="93"/>
      <c r="G309" s="93"/>
      <c r="H309" s="32">
        <f t="shared" si="73"/>
        <v>0</v>
      </c>
      <c r="I309" s="170">
        <f t="shared" si="74"/>
        <v>0</v>
      </c>
      <c r="J309" s="170">
        <f t="shared" si="74"/>
        <v>0</v>
      </c>
      <c r="K309" s="207">
        <f t="shared" si="75"/>
        <v>0</v>
      </c>
      <c r="M309" s="167"/>
    </row>
    <row r="310" spans="1:13" ht="25.5">
      <c r="A310" s="30"/>
      <c r="B310" s="41" t="s">
        <v>49</v>
      </c>
      <c r="C310" s="43" t="s">
        <v>100</v>
      </c>
      <c r="D310" s="42">
        <v>1</v>
      </c>
      <c r="E310" s="160" t="s">
        <v>238</v>
      </c>
      <c r="F310" s="93"/>
      <c r="G310" s="93"/>
      <c r="H310" s="32">
        <f t="shared" si="73"/>
        <v>0</v>
      </c>
      <c r="I310" s="170">
        <f t="shared" si="74"/>
        <v>0</v>
      </c>
      <c r="J310" s="170">
        <f t="shared" si="74"/>
        <v>0</v>
      </c>
      <c r="K310" s="207">
        <f t="shared" si="75"/>
        <v>0</v>
      </c>
      <c r="M310" s="167"/>
    </row>
    <row r="311" spans="1:13" ht="25.5">
      <c r="A311" s="30"/>
      <c r="B311" s="41" t="s">
        <v>50</v>
      </c>
      <c r="C311" s="43" t="s">
        <v>106</v>
      </c>
      <c r="D311" s="42">
        <v>1</v>
      </c>
      <c r="E311" s="160" t="s">
        <v>238</v>
      </c>
      <c r="F311" s="93"/>
      <c r="G311" s="93"/>
      <c r="H311" s="32">
        <f t="shared" si="73"/>
        <v>0</v>
      </c>
      <c r="I311" s="170">
        <f t="shared" si="74"/>
        <v>0</v>
      </c>
      <c r="J311" s="170">
        <f t="shared" si="74"/>
        <v>0</v>
      </c>
      <c r="K311" s="207">
        <f t="shared" si="75"/>
        <v>0</v>
      </c>
      <c r="L311" s="5"/>
      <c r="M311" s="167"/>
    </row>
    <row r="312" spans="1:13" ht="12.75">
      <c r="A312" s="30"/>
      <c r="B312" s="41" t="s">
        <v>51</v>
      </c>
      <c r="C312" s="43" t="s">
        <v>69</v>
      </c>
      <c r="D312" s="42">
        <v>2</v>
      </c>
      <c r="E312" s="160" t="s">
        <v>238</v>
      </c>
      <c r="F312" s="93"/>
      <c r="G312" s="93"/>
      <c r="H312" s="32">
        <f t="shared" si="73"/>
        <v>0</v>
      </c>
      <c r="I312" s="170">
        <f t="shared" si="74"/>
        <v>0</v>
      </c>
      <c r="J312" s="170">
        <f t="shared" si="74"/>
        <v>0</v>
      </c>
      <c r="K312" s="207">
        <f t="shared" si="75"/>
        <v>0</v>
      </c>
      <c r="M312" s="167"/>
    </row>
    <row r="313" spans="1:13" ht="12.75">
      <c r="A313" s="30"/>
      <c r="B313" s="41" t="s">
        <v>52</v>
      </c>
      <c r="C313" s="43" t="s">
        <v>67</v>
      </c>
      <c r="D313" s="42">
        <v>30</v>
      </c>
      <c r="E313" s="36" t="s">
        <v>16</v>
      </c>
      <c r="F313" s="93"/>
      <c r="G313" s="93"/>
      <c r="H313" s="32">
        <f>SUM(F313:G313)*D313</f>
        <v>0</v>
      </c>
      <c r="I313" s="170">
        <f t="shared" si="74"/>
        <v>0</v>
      </c>
      <c r="J313" s="170">
        <f t="shared" si="74"/>
        <v>0</v>
      </c>
      <c r="K313" s="207">
        <f t="shared" si="75"/>
        <v>0</v>
      </c>
      <c r="M313" s="167"/>
    </row>
    <row r="314" spans="1:13" ht="12.75">
      <c r="A314" s="30"/>
      <c r="B314" s="41" t="s">
        <v>53</v>
      </c>
      <c r="C314" s="43" t="s">
        <v>770</v>
      </c>
      <c r="D314" s="42">
        <v>15</v>
      </c>
      <c r="E314" s="160" t="s">
        <v>238</v>
      </c>
      <c r="F314" s="93"/>
      <c r="G314" s="93"/>
      <c r="H314" s="32">
        <f>SUM(F314:G314)*D314</f>
        <v>0</v>
      </c>
      <c r="I314" s="170">
        <f t="shared" si="74"/>
        <v>0</v>
      </c>
      <c r="J314" s="170">
        <f t="shared" si="74"/>
        <v>0</v>
      </c>
      <c r="K314" s="207">
        <f t="shared" si="75"/>
        <v>0</v>
      </c>
      <c r="M314" s="167"/>
    </row>
    <row r="315" spans="1:13" ht="12.75">
      <c r="A315" s="285"/>
      <c r="B315" s="286">
        <v>2</v>
      </c>
      <c r="C315" s="57" t="s">
        <v>179</v>
      </c>
      <c r="D315" s="92"/>
      <c r="E315" s="59"/>
      <c r="F315" s="37"/>
      <c r="G315" s="37"/>
      <c r="H315" s="175"/>
      <c r="I315" s="174"/>
      <c r="J315" s="174"/>
      <c r="K315" s="287"/>
      <c r="M315" s="167"/>
    </row>
    <row r="316" spans="1:13" ht="38.25">
      <c r="A316" s="30"/>
      <c r="B316" s="41" t="s">
        <v>12</v>
      </c>
      <c r="C316" s="43" t="s">
        <v>772</v>
      </c>
      <c r="D316" s="42">
        <v>1</v>
      </c>
      <c r="E316" s="160" t="s">
        <v>238</v>
      </c>
      <c r="F316" s="93"/>
      <c r="G316" s="93"/>
      <c r="H316" s="32">
        <f>SUM(F316:G316)*D316</f>
        <v>0</v>
      </c>
      <c r="I316" s="170">
        <f aca="true" t="shared" si="76" ref="I316:J341">TRUNC(F316*(1+$K$4),2)</f>
        <v>0</v>
      </c>
      <c r="J316" s="170">
        <f t="shared" si="76"/>
        <v>0</v>
      </c>
      <c r="K316" s="207">
        <f aca="true" t="shared" si="77" ref="K316:K336">SUM(I316:J316)*D316</f>
        <v>0</v>
      </c>
      <c r="M316" s="167"/>
    </row>
    <row r="317" spans="1:13" ht="12.75">
      <c r="A317" s="30"/>
      <c r="B317" s="41" t="s">
        <v>24</v>
      </c>
      <c r="C317" s="43" t="s">
        <v>239</v>
      </c>
      <c r="D317" s="42">
        <v>1</v>
      </c>
      <c r="E317" s="160" t="s">
        <v>238</v>
      </c>
      <c r="F317" s="93"/>
      <c r="G317" s="93"/>
      <c r="H317" s="32">
        <f>SUM(F317:G317)*D317</f>
        <v>0</v>
      </c>
      <c r="I317" s="170">
        <f t="shared" si="76"/>
        <v>0</v>
      </c>
      <c r="J317" s="170">
        <f t="shared" si="76"/>
        <v>0</v>
      </c>
      <c r="K317" s="207">
        <f t="shared" si="77"/>
        <v>0</v>
      </c>
      <c r="M317" s="167"/>
    </row>
    <row r="318" spans="1:13" ht="12.75">
      <c r="A318" s="30"/>
      <c r="B318" s="41" t="s">
        <v>25</v>
      </c>
      <c r="C318" s="43" t="s">
        <v>180</v>
      </c>
      <c r="D318" s="42">
        <v>1</v>
      </c>
      <c r="E318" s="160" t="s">
        <v>238</v>
      </c>
      <c r="F318" s="93"/>
      <c r="G318" s="93"/>
      <c r="H318" s="32">
        <f aca="true" t="shared" si="78" ref="H318:H336">SUM(F318:G318)*D318</f>
        <v>0</v>
      </c>
      <c r="I318" s="170">
        <f t="shared" si="76"/>
        <v>0</v>
      </c>
      <c r="J318" s="170">
        <f t="shared" si="76"/>
        <v>0</v>
      </c>
      <c r="K318" s="207">
        <f t="shared" si="77"/>
        <v>0</v>
      </c>
      <c r="M318" s="167"/>
    </row>
    <row r="319" spans="1:13" ht="12.75">
      <c r="A319" s="30"/>
      <c r="B319" s="41" t="s">
        <v>26</v>
      </c>
      <c r="C319" s="43" t="s">
        <v>240</v>
      </c>
      <c r="D319" s="42">
        <v>1</v>
      </c>
      <c r="E319" s="160" t="s">
        <v>238</v>
      </c>
      <c r="F319" s="93"/>
      <c r="G319" s="93"/>
      <c r="H319" s="32">
        <f t="shared" si="78"/>
        <v>0</v>
      </c>
      <c r="I319" s="170">
        <f t="shared" si="76"/>
        <v>0</v>
      </c>
      <c r="J319" s="170">
        <f t="shared" si="76"/>
        <v>0</v>
      </c>
      <c r="K319" s="207">
        <f t="shared" si="77"/>
        <v>0</v>
      </c>
      <c r="M319" s="167"/>
    </row>
    <row r="320" spans="1:13" ht="12.75">
      <c r="A320" s="30"/>
      <c r="B320" s="41" t="s">
        <v>54</v>
      </c>
      <c r="C320" s="43" t="s">
        <v>241</v>
      </c>
      <c r="D320" s="42">
        <v>2</v>
      </c>
      <c r="E320" s="160" t="s">
        <v>238</v>
      </c>
      <c r="F320" s="93"/>
      <c r="G320" s="93"/>
      <c r="H320" s="32">
        <f t="shared" si="78"/>
        <v>0</v>
      </c>
      <c r="I320" s="170">
        <f t="shared" si="76"/>
        <v>0</v>
      </c>
      <c r="J320" s="170">
        <f t="shared" si="76"/>
        <v>0</v>
      </c>
      <c r="K320" s="207">
        <f t="shared" si="77"/>
        <v>0</v>
      </c>
      <c r="M320" s="167"/>
    </row>
    <row r="321" spans="1:13" ht="12.75">
      <c r="A321" s="30"/>
      <c r="B321" s="41" t="s">
        <v>59</v>
      </c>
      <c r="C321" s="43" t="s">
        <v>242</v>
      </c>
      <c r="D321" s="42">
        <v>3</v>
      </c>
      <c r="E321" s="160" t="s">
        <v>238</v>
      </c>
      <c r="F321" s="93"/>
      <c r="G321" s="93"/>
      <c r="H321" s="32">
        <f>SUM(F321:G321)*D321</f>
        <v>0</v>
      </c>
      <c r="I321" s="170">
        <f>TRUNC(F321*(1+$K$4),2)</f>
        <v>0</v>
      </c>
      <c r="J321" s="170">
        <f>TRUNC(G321*(1+$K$4),2)</f>
        <v>0</v>
      </c>
      <c r="K321" s="207">
        <f>SUM(I321:J321)*D321</f>
        <v>0</v>
      </c>
      <c r="M321" s="167"/>
    </row>
    <row r="322" spans="1:13" ht="12.75">
      <c r="A322" s="30"/>
      <c r="B322" s="41" t="s">
        <v>70</v>
      </c>
      <c r="C322" s="43" t="s">
        <v>773</v>
      </c>
      <c r="D322" s="42">
        <v>100</v>
      </c>
      <c r="E322" s="156" t="s">
        <v>16</v>
      </c>
      <c r="F322" s="93"/>
      <c r="G322" s="93"/>
      <c r="H322" s="32">
        <f>SUM(F322:G322)*D322</f>
        <v>0</v>
      </c>
      <c r="I322" s="170">
        <f>TRUNC(F322*(1+$K$4),2)</f>
        <v>0</v>
      </c>
      <c r="J322" s="170">
        <f>TRUNC(G322*(1+$K$4),2)</f>
        <v>0</v>
      </c>
      <c r="K322" s="207">
        <f>SUM(I322:J322)*D322</f>
        <v>0</v>
      </c>
      <c r="M322" s="167"/>
    </row>
    <row r="323" spans="1:13" ht="12.75">
      <c r="A323" s="30"/>
      <c r="B323" s="41" t="s">
        <v>181</v>
      </c>
      <c r="C323" s="43" t="s">
        <v>243</v>
      </c>
      <c r="D323" s="42"/>
      <c r="E323" s="156"/>
      <c r="F323" s="37"/>
      <c r="G323" s="37"/>
      <c r="H323" s="32"/>
      <c r="I323" s="170"/>
      <c r="J323" s="170"/>
      <c r="K323" s="207"/>
      <c r="M323" s="167"/>
    </row>
    <row r="324" spans="1:13" ht="12.75">
      <c r="A324" s="30"/>
      <c r="B324" s="41" t="s">
        <v>244</v>
      </c>
      <c r="C324" s="43" t="s">
        <v>245</v>
      </c>
      <c r="D324" s="42">
        <v>18</v>
      </c>
      <c r="E324" s="160" t="s">
        <v>238</v>
      </c>
      <c r="F324" s="93"/>
      <c r="G324" s="93"/>
      <c r="H324" s="32">
        <f>(F324+G324)*D324</f>
        <v>0</v>
      </c>
      <c r="I324" s="170">
        <f aca="true" t="shared" si="79" ref="I324:J329">TRUNC(F324*(1+$K$4),2)</f>
        <v>0</v>
      </c>
      <c r="J324" s="170">
        <f t="shared" si="79"/>
        <v>0</v>
      </c>
      <c r="K324" s="207">
        <f aca="true" t="shared" si="80" ref="K324:K329">SUM(I324:J324)*D324</f>
        <v>0</v>
      </c>
      <c r="M324" s="167"/>
    </row>
    <row r="325" spans="1:12" s="255" customFormat="1" ht="12.75">
      <c r="A325" s="30"/>
      <c r="B325" s="41" t="s">
        <v>246</v>
      </c>
      <c r="C325" s="43" t="s">
        <v>247</v>
      </c>
      <c r="D325" s="42">
        <v>4</v>
      </c>
      <c r="E325" s="160" t="s">
        <v>238</v>
      </c>
      <c r="F325" s="93"/>
      <c r="G325" s="93"/>
      <c r="H325" s="32">
        <f>(F325+G325)*D325</f>
        <v>0</v>
      </c>
      <c r="I325" s="170">
        <f t="shared" si="79"/>
        <v>0</v>
      </c>
      <c r="J325" s="170">
        <f t="shared" si="79"/>
        <v>0</v>
      </c>
      <c r="K325" s="207">
        <f t="shared" si="80"/>
        <v>0</v>
      </c>
      <c r="L325" s="253"/>
    </row>
    <row r="326" spans="1:13" ht="12.75">
      <c r="A326" s="30"/>
      <c r="B326" s="41" t="s">
        <v>182</v>
      </c>
      <c r="C326" s="43" t="s">
        <v>248</v>
      </c>
      <c r="D326" s="42"/>
      <c r="E326" s="156"/>
      <c r="F326" s="37"/>
      <c r="G326" s="37"/>
      <c r="H326" s="32"/>
      <c r="I326" s="170"/>
      <c r="J326" s="170"/>
      <c r="K326" s="207"/>
      <c r="M326" s="167"/>
    </row>
    <row r="327" spans="1:13" ht="12.75">
      <c r="A327" s="30"/>
      <c r="B327" s="41" t="s">
        <v>249</v>
      </c>
      <c r="C327" s="43" t="s">
        <v>245</v>
      </c>
      <c r="D327" s="42">
        <v>40</v>
      </c>
      <c r="E327" s="156" t="s">
        <v>16</v>
      </c>
      <c r="F327" s="93"/>
      <c r="G327" s="93"/>
      <c r="H327" s="32">
        <f>(F327+G327)*D327</f>
        <v>0</v>
      </c>
      <c r="I327" s="170">
        <f t="shared" si="79"/>
        <v>0</v>
      </c>
      <c r="J327" s="170">
        <f t="shared" si="79"/>
        <v>0</v>
      </c>
      <c r="K327" s="207">
        <f t="shared" si="80"/>
        <v>0</v>
      </c>
      <c r="M327" s="167"/>
    </row>
    <row r="328" spans="1:13" ht="12.75">
      <c r="A328" s="30"/>
      <c r="B328" s="41" t="s">
        <v>250</v>
      </c>
      <c r="C328" s="43" t="s">
        <v>247</v>
      </c>
      <c r="D328" s="42">
        <v>10</v>
      </c>
      <c r="E328" s="156" t="s">
        <v>16</v>
      </c>
      <c r="F328" s="93"/>
      <c r="G328" s="93"/>
      <c r="H328" s="32">
        <f>(F328+G328)*D328</f>
        <v>0</v>
      </c>
      <c r="I328" s="170">
        <f t="shared" si="79"/>
        <v>0</v>
      </c>
      <c r="J328" s="170">
        <f t="shared" si="79"/>
        <v>0</v>
      </c>
      <c r="K328" s="207">
        <f t="shared" si="80"/>
        <v>0</v>
      </c>
      <c r="M328" s="167"/>
    </row>
    <row r="329" spans="1:13" ht="12.75">
      <c r="A329" s="30"/>
      <c r="B329" s="41" t="s">
        <v>183</v>
      </c>
      <c r="C329" s="43" t="s">
        <v>63</v>
      </c>
      <c r="D329" s="42">
        <v>9</v>
      </c>
      <c r="E329" s="156" t="s">
        <v>16</v>
      </c>
      <c r="F329" s="93"/>
      <c r="G329" s="93"/>
      <c r="H329" s="32">
        <f>SUM(F329:G329)*D329</f>
        <v>0</v>
      </c>
      <c r="I329" s="170">
        <f t="shared" si="79"/>
        <v>0</v>
      </c>
      <c r="J329" s="170">
        <f t="shared" si="79"/>
        <v>0</v>
      </c>
      <c r="K329" s="207">
        <f t="shared" si="80"/>
        <v>0</v>
      </c>
      <c r="M329" s="167"/>
    </row>
    <row r="330" spans="1:13" ht="38.25">
      <c r="A330" s="30"/>
      <c r="B330" s="41" t="s">
        <v>184</v>
      </c>
      <c r="C330" s="43" t="s">
        <v>774</v>
      </c>
      <c r="D330" s="42">
        <v>1</v>
      </c>
      <c r="E330" s="160" t="s">
        <v>238</v>
      </c>
      <c r="F330" s="93"/>
      <c r="G330" s="93"/>
      <c r="H330" s="32">
        <f t="shared" si="78"/>
        <v>0</v>
      </c>
      <c r="I330" s="170">
        <f t="shared" si="76"/>
        <v>0</v>
      </c>
      <c r="J330" s="170">
        <f t="shared" si="76"/>
        <v>0</v>
      </c>
      <c r="K330" s="207">
        <f t="shared" si="77"/>
        <v>0</v>
      </c>
      <c r="M330" s="167"/>
    </row>
    <row r="331" spans="1:13" ht="12.75">
      <c r="A331" s="30"/>
      <c r="B331" s="41" t="s">
        <v>185</v>
      </c>
      <c r="C331" s="43" t="s">
        <v>251</v>
      </c>
      <c r="D331" s="42">
        <v>1</v>
      </c>
      <c r="E331" s="160" t="s">
        <v>238</v>
      </c>
      <c r="F331" s="93"/>
      <c r="G331" s="93"/>
      <c r="H331" s="32">
        <f t="shared" si="78"/>
        <v>0</v>
      </c>
      <c r="I331" s="170">
        <f t="shared" si="76"/>
        <v>0</v>
      </c>
      <c r="J331" s="170">
        <f t="shared" si="76"/>
        <v>0</v>
      </c>
      <c r="K331" s="207">
        <f t="shared" si="77"/>
        <v>0</v>
      </c>
      <c r="M331" s="167"/>
    </row>
    <row r="332" spans="1:13" ht="12.75">
      <c r="A332" s="30"/>
      <c r="B332" s="41" t="s">
        <v>187</v>
      </c>
      <c r="C332" s="43" t="s">
        <v>252</v>
      </c>
      <c r="D332" s="42">
        <v>2</v>
      </c>
      <c r="E332" s="160" t="s">
        <v>238</v>
      </c>
      <c r="F332" s="93"/>
      <c r="G332" s="93"/>
      <c r="H332" s="32">
        <f t="shared" si="78"/>
        <v>0</v>
      </c>
      <c r="I332" s="170">
        <f t="shared" si="76"/>
        <v>0</v>
      </c>
      <c r="J332" s="170">
        <f t="shared" si="76"/>
        <v>0</v>
      </c>
      <c r="K332" s="207">
        <f t="shared" si="77"/>
        <v>0</v>
      </c>
      <c r="M332" s="167"/>
    </row>
    <row r="333" spans="1:13" ht="12.75">
      <c r="A333" s="30"/>
      <c r="B333" s="41" t="s">
        <v>189</v>
      </c>
      <c r="C333" s="43" t="s">
        <v>253</v>
      </c>
      <c r="D333" s="42">
        <v>3</v>
      </c>
      <c r="E333" s="160" t="s">
        <v>238</v>
      </c>
      <c r="F333" s="93"/>
      <c r="G333" s="93"/>
      <c r="H333" s="32">
        <f t="shared" si="78"/>
        <v>0</v>
      </c>
      <c r="I333" s="170">
        <f t="shared" si="76"/>
        <v>0</v>
      </c>
      <c r="J333" s="170">
        <f t="shared" si="76"/>
        <v>0</v>
      </c>
      <c r="K333" s="207">
        <f t="shared" si="77"/>
        <v>0</v>
      </c>
      <c r="M333" s="167"/>
    </row>
    <row r="334" spans="1:11" ht="12.75">
      <c r="A334" s="30"/>
      <c r="B334" s="41" t="s">
        <v>191</v>
      </c>
      <c r="C334" s="43" t="s">
        <v>254</v>
      </c>
      <c r="D334" s="42">
        <v>1</v>
      </c>
      <c r="E334" s="160" t="s">
        <v>238</v>
      </c>
      <c r="F334" s="93"/>
      <c r="G334" s="93"/>
      <c r="H334" s="32">
        <f>SUM(F334:G334)*D334</f>
        <v>0</v>
      </c>
      <c r="I334" s="170">
        <f>TRUNC(F334*(1+$K$4),2)</f>
        <v>0</v>
      </c>
      <c r="J334" s="170">
        <f>TRUNC(G334*(1+$K$4),2)</f>
        <v>0</v>
      </c>
      <c r="K334" s="207">
        <f>SUM(I334:J334)*D334</f>
        <v>0</v>
      </c>
    </row>
    <row r="335" spans="1:11" ht="12.75">
      <c r="A335" s="30"/>
      <c r="B335" s="41" t="s">
        <v>193</v>
      </c>
      <c r="C335" s="43" t="s">
        <v>255</v>
      </c>
      <c r="D335" s="42">
        <v>2</v>
      </c>
      <c r="E335" s="160" t="s">
        <v>238</v>
      </c>
      <c r="F335" s="93"/>
      <c r="G335" s="93"/>
      <c r="H335" s="32">
        <f t="shared" si="78"/>
        <v>0</v>
      </c>
      <c r="I335" s="170">
        <f t="shared" si="76"/>
        <v>0</v>
      </c>
      <c r="J335" s="170">
        <f t="shared" si="76"/>
        <v>0</v>
      </c>
      <c r="K335" s="207">
        <f t="shared" si="77"/>
        <v>0</v>
      </c>
    </row>
    <row r="336" spans="1:13" ht="12.75">
      <c r="A336" s="30"/>
      <c r="B336" s="41" t="s">
        <v>194</v>
      </c>
      <c r="C336" s="43" t="s">
        <v>775</v>
      </c>
      <c r="D336" s="42">
        <v>100</v>
      </c>
      <c r="E336" s="156" t="s">
        <v>16</v>
      </c>
      <c r="F336" s="93"/>
      <c r="G336" s="93"/>
      <c r="H336" s="32">
        <f t="shared" si="78"/>
        <v>0</v>
      </c>
      <c r="I336" s="170">
        <f t="shared" si="76"/>
        <v>0</v>
      </c>
      <c r="J336" s="170">
        <f t="shared" si="76"/>
        <v>0</v>
      </c>
      <c r="K336" s="207">
        <f t="shared" si="77"/>
        <v>0</v>
      </c>
      <c r="M336" s="167"/>
    </row>
    <row r="337" spans="1:13" ht="25.5">
      <c r="A337" s="30"/>
      <c r="B337" s="41" t="s">
        <v>195</v>
      </c>
      <c r="C337" s="43" t="s">
        <v>186</v>
      </c>
      <c r="D337" s="42">
        <v>5</v>
      </c>
      <c r="E337" s="156" t="s">
        <v>238</v>
      </c>
      <c r="F337" s="93"/>
      <c r="G337" s="93"/>
      <c r="H337" s="32">
        <f>SUM(F337,G337)*D337</f>
        <v>0</v>
      </c>
      <c r="I337" s="170">
        <f t="shared" si="76"/>
        <v>0</v>
      </c>
      <c r="J337" s="170">
        <f t="shared" si="76"/>
        <v>0</v>
      </c>
      <c r="K337" s="207">
        <f>SUM(I337:J337)*D337</f>
        <v>0</v>
      </c>
      <c r="M337" s="167"/>
    </row>
    <row r="338" spans="1:13" ht="63.75">
      <c r="A338" s="30"/>
      <c r="B338" s="41" t="s">
        <v>198</v>
      </c>
      <c r="C338" s="102" t="s">
        <v>188</v>
      </c>
      <c r="D338" s="42">
        <v>1</v>
      </c>
      <c r="E338" s="160" t="s">
        <v>238</v>
      </c>
      <c r="F338" s="93"/>
      <c r="G338" s="93"/>
      <c r="H338" s="32">
        <f>SUM(F338,G338)*D338</f>
        <v>0</v>
      </c>
      <c r="I338" s="170">
        <f t="shared" si="76"/>
        <v>0</v>
      </c>
      <c r="J338" s="170">
        <f t="shared" si="76"/>
        <v>0</v>
      </c>
      <c r="K338" s="207">
        <f>SUM(I338:J338)*D338</f>
        <v>0</v>
      </c>
      <c r="M338" s="167"/>
    </row>
    <row r="339" spans="1:13" ht="63.75">
      <c r="A339" s="30"/>
      <c r="B339" s="41" t="s">
        <v>199</v>
      </c>
      <c r="C339" s="43" t="s">
        <v>190</v>
      </c>
      <c r="D339" s="42">
        <v>1</v>
      </c>
      <c r="E339" s="160" t="s">
        <v>238</v>
      </c>
      <c r="F339" s="93"/>
      <c r="G339" s="93"/>
      <c r="H339" s="32">
        <f>SUM(F339,G339)*D339</f>
        <v>0</v>
      </c>
      <c r="I339" s="170">
        <f t="shared" si="76"/>
        <v>0</v>
      </c>
      <c r="J339" s="170">
        <f t="shared" si="76"/>
        <v>0</v>
      </c>
      <c r="K339" s="207">
        <f>SUM(I339:J339)*D339</f>
        <v>0</v>
      </c>
      <c r="M339" s="167"/>
    </row>
    <row r="340" spans="1:11" ht="12.75">
      <c r="A340" s="30"/>
      <c r="B340" s="41" t="s">
        <v>200</v>
      </c>
      <c r="C340" s="43" t="s">
        <v>192</v>
      </c>
      <c r="D340" s="42">
        <v>2</v>
      </c>
      <c r="E340" s="160" t="s">
        <v>238</v>
      </c>
      <c r="F340" s="93"/>
      <c r="G340" s="93"/>
      <c r="H340" s="32">
        <f>SUM(F340,G340)*D340</f>
        <v>0</v>
      </c>
      <c r="I340" s="170">
        <f t="shared" si="76"/>
        <v>0</v>
      </c>
      <c r="J340" s="170">
        <f t="shared" si="76"/>
        <v>0</v>
      </c>
      <c r="K340" s="207">
        <f>SUM(I340:J340)*D340</f>
        <v>0</v>
      </c>
    </row>
    <row r="341" spans="1:11" ht="12.75">
      <c r="A341" s="293"/>
      <c r="B341" s="41" t="s">
        <v>201</v>
      </c>
      <c r="C341" s="154" t="s">
        <v>776</v>
      </c>
      <c r="D341" s="294">
        <v>200</v>
      </c>
      <c r="E341" s="295" t="s">
        <v>16</v>
      </c>
      <c r="F341" s="97"/>
      <c r="G341" s="97"/>
      <c r="H341" s="32">
        <f aca="true" t="shared" si="81" ref="H341:H347">SUM(F341:G341)*D341</f>
        <v>0</v>
      </c>
      <c r="I341" s="35">
        <f t="shared" si="76"/>
        <v>0</v>
      </c>
      <c r="J341" s="18">
        <f t="shared" si="76"/>
        <v>0</v>
      </c>
      <c r="K341" s="207">
        <f>SUM(I341:J341)*D341</f>
        <v>0</v>
      </c>
    </row>
    <row r="342" spans="1:11" ht="12.75">
      <c r="A342" s="293"/>
      <c r="B342" s="41" t="s">
        <v>202</v>
      </c>
      <c r="C342" s="154" t="s">
        <v>163</v>
      </c>
      <c r="D342" s="294"/>
      <c r="E342" s="295" t="s">
        <v>164</v>
      </c>
      <c r="F342" s="296"/>
      <c r="G342" s="297"/>
      <c r="H342" s="32"/>
      <c r="I342" s="35"/>
      <c r="J342" s="18"/>
      <c r="K342" s="207"/>
    </row>
    <row r="343" spans="1:11" ht="12.75">
      <c r="A343" s="293"/>
      <c r="B343" s="298" t="s">
        <v>256</v>
      </c>
      <c r="C343" s="154" t="s">
        <v>165</v>
      </c>
      <c r="D343" s="294">
        <v>38</v>
      </c>
      <c r="E343" s="160" t="s">
        <v>238</v>
      </c>
      <c r="F343" s="98"/>
      <c r="G343" s="99"/>
      <c r="H343" s="32">
        <f t="shared" si="81"/>
        <v>0</v>
      </c>
      <c r="I343" s="35">
        <f aca="true" t="shared" si="82" ref="I343:J345">TRUNC(F343*(1+$K$4),2)</f>
        <v>0</v>
      </c>
      <c r="J343" s="18">
        <f t="shared" si="82"/>
        <v>0</v>
      </c>
      <c r="K343" s="207">
        <f>SUM(I343:J343)*D343</f>
        <v>0</v>
      </c>
    </row>
    <row r="344" spans="1:11" ht="12.75">
      <c r="A344" s="293"/>
      <c r="B344" s="298" t="s">
        <v>257</v>
      </c>
      <c r="C344" s="154" t="s">
        <v>166</v>
      </c>
      <c r="D344" s="294">
        <v>10</v>
      </c>
      <c r="E344" s="160" t="s">
        <v>238</v>
      </c>
      <c r="F344" s="98"/>
      <c r="G344" s="99"/>
      <c r="H344" s="32">
        <f t="shared" si="81"/>
        <v>0</v>
      </c>
      <c r="I344" s="35">
        <f t="shared" si="82"/>
        <v>0</v>
      </c>
      <c r="J344" s="18">
        <f t="shared" si="82"/>
        <v>0</v>
      </c>
      <c r="K344" s="207">
        <f>SUM(I344:J344)*D344</f>
        <v>0</v>
      </c>
    </row>
    <row r="345" spans="1:11" ht="12.75">
      <c r="A345" s="293"/>
      <c r="B345" s="298" t="s">
        <v>258</v>
      </c>
      <c r="C345" s="154" t="s">
        <v>167</v>
      </c>
      <c r="D345" s="294">
        <v>1</v>
      </c>
      <c r="E345" s="160" t="s">
        <v>238</v>
      </c>
      <c r="F345" s="98"/>
      <c r="G345" s="99"/>
      <c r="H345" s="32">
        <f t="shared" si="81"/>
        <v>0</v>
      </c>
      <c r="I345" s="35">
        <f t="shared" si="82"/>
        <v>0</v>
      </c>
      <c r="J345" s="18">
        <f t="shared" si="82"/>
        <v>0</v>
      </c>
      <c r="K345" s="207">
        <f>SUM(I345:J345)*D345</f>
        <v>0</v>
      </c>
    </row>
    <row r="346" spans="1:11" ht="12.75">
      <c r="A346" s="293"/>
      <c r="B346" s="298" t="s">
        <v>202</v>
      </c>
      <c r="C346" s="154" t="s">
        <v>196</v>
      </c>
      <c r="D346" s="294"/>
      <c r="E346" s="295" t="s">
        <v>164</v>
      </c>
      <c r="F346" s="507"/>
      <c r="G346" s="508"/>
      <c r="H346" s="32"/>
      <c r="I346" s="35"/>
      <c r="J346" s="18"/>
      <c r="K346" s="207"/>
    </row>
    <row r="347" spans="1:11" ht="12.75">
      <c r="A347" s="293"/>
      <c r="B347" s="298" t="s">
        <v>259</v>
      </c>
      <c r="C347" s="154" t="s">
        <v>260</v>
      </c>
      <c r="D347" s="294">
        <v>2</v>
      </c>
      <c r="E347" s="160" t="s">
        <v>238</v>
      </c>
      <c r="F347" s="98"/>
      <c r="G347" s="99"/>
      <c r="H347" s="32">
        <f t="shared" si="81"/>
        <v>0</v>
      </c>
      <c r="I347" s="35">
        <f aca="true" t="shared" si="83" ref="I347:J349">TRUNC(F347*(1+$K$4),2)</f>
        <v>0</v>
      </c>
      <c r="J347" s="18">
        <f t="shared" si="83"/>
        <v>0</v>
      </c>
      <c r="K347" s="207">
        <f>SUM(I347:J347)*D347</f>
        <v>0</v>
      </c>
    </row>
    <row r="348" spans="1:11" ht="12.75">
      <c r="A348" s="30"/>
      <c r="B348" s="41" t="s">
        <v>204</v>
      </c>
      <c r="C348" s="43" t="s">
        <v>168</v>
      </c>
      <c r="D348" s="42">
        <v>10</v>
      </c>
      <c r="E348" s="160" t="s">
        <v>238</v>
      </c>
      <c r="F348" s="93"/>
      <c r="G348" s="93"/>
      <c r="H348" s="32">
        <f>SUM(F348:G348)*D348</f>
        <v>0</v>
      </c>
      <c r="I348" s="170">
        <f t="shared" si="83"/>
        <v>0</v>
      </c>
      <c r="J348" s="170">
        <f t="shared" si="83"/>
        <v>0</v>
      </c>
      <c r="K348" s="207">
        <f>SUM(I348:J348)*D348</f>
        <v>0</v>
      </c>
    </row>
    <row r="349" spans="1:11" ht="38.25">
      <c r="A349" s="30"/>
      <c r="B349" s="41" t="s">
        <v>205</v>
      </c>
      <c r="C349" s="102" t="s">
        <v>913</v>
      </c>
      <c r="D349" s="42">
        <v>1</v>
      </c>
      <c r="E349" s="160" t="s">
        <v>238</v>
      </c>
      <c r="F349" s="93"/>
      <c r="G349" s="93"/>
      <c r="H349" s="32">
        <f>SUM(F349,G349)*D349</f>
        <v>0</v>
      </c>
      <c r="I349" s="170">
        <f t="shared" si="83"/>
        <v>0</v>
      </c>
      <c r="J349" s="170">
        <f t="shared" si="83"/>
        <v>0</v>
      </c>
      <c r="K349" s="207">
        <f>SUM(I349:J349)*D349</f>
        <v>0</v>
      </c>
    </row>
    <row r="350" spans="1:11" ht="12.75">
      <c r="A350" s="293"/>
      <c r="B350" s="41" t="s">
        <v>261</v>
      </c>
      <c r="C350" s="154" t="s">
        <v>163</v>
      </c>
      <c r="D350" s="294"/>
      <c r="E350" s="295" t="s">
        <v>164</v>
      </c>
      <c r="F350" s="296"/>
      <c r="G350" s="297"/>
      <c r="H350" s="32"/>
      <c r="I350" s="35"/>
      <c r="J350" s="18"/>
      <c r="K350" s="207"/>
    </row>
    <row r="351" spans="1:11" ht="12.75">
      <c r="A351" s="293"/>
      <c r="B351" s="298" t="s">
        <v>262</v>
      </c>
      <c r="C351" s="154" t="s">
        <v>165</v>
      </c>
      <c r="D351" s="294">
        <v>20</v>
      </c>
      <c r="E351" s="160" t="s">
        <v>238</v>
      </c>
      <c r="F351" s="98"/>
      <c r="G351" s="99"/>
      <c r="H351" s="32">
        <f>SUM(F351:G351)*D351</f>
        <v>0</v>
      </c>
      <c r="I351" s="35">
        <f>TRUNC(F351*(1+$K$4),2)</f>
        <v>0</v>
      </c>
      <c r="J351" s="18">
        <f>TRUNC(G351*(1+$K$4),2)</f>
        <v>0</v>
      </c>
      <c r="K351" s="207">
        <f>SUM(I351:J351)*D351</f>
        <v>0</v>
      </c>
    </row>
    <row r="352" spans="1:11" ht="12.75">
      <c r="A352" s="293"/>
      <c r="B352" s="298" t="s">
        <v>263</v>
      </c>
      <c r="C352" s="154" t="s">
        <v>166</v>
      </c>
      <c r="D352" s="294">
        <v>5</v>
      </c>
      <c r="E352" s="160" t="s">
        <v>238</v>
      </c>
      <c r="F352" s="98"/>
      <c r="G352" s="99"/>
      <c r="H352" s="32">
        <f>SUM(F352:G352)*D352</f>
        <v>0</v>
      </c>
      <c r="I352" s="35">
        <f>TRUNC(F352*(1+$K$4),2)</f>
        <v>0</v>
      </c>
      <c r="J352" s="18">
        <f>TRUNC(G352*(1+$K$4),2)</f>
        <v>0</v>
      </c>
      <c r="K352" s="207">
        <f>SUM(I352:J352)*D352</f>
        <v>0</v>
      </c>
    </row>
    <row r="353" spans="1:11" ht="12.75">
      <c r="A353" s="293"/>
      <c r="B353" s="298" t="s">
        <v>264</v>
      </c>
      <c r="C353" s="154" t="s">
        <v>196</v>
      </c>
      <c r="D353" s="294"/>
      <c r="E353" s="295" t="s">
        <v>164</v>
      </c>
      <c r="F353" s="296"/>
      <c r="G353" s="297"/>
      <c r="H353" s="32"/>
      <c r="I353" s="35"/>
      <c r="J353" s="18"/>
      <c r="K353" s="207"/>
    </row>
    <row r="354" spans="1:11" ht="12.75">
      <c r="A354" s="293"/>
      <c r="B354" s="298" t="s">
        <v>265</v>
      </c>
      <c r="C354" s="154" t="s">
        <v>260</v>
      </c>
      <c r="D354" s="294">
        <v>2</v>
      </c>
      <c r="E354" s="160" t="s">
        <v>238</v>
      </c>
      <c r="F354" s="98"/>
      <c r="G354" s="99"/>
      <c r="H354" s="32">
        <f>SUM(F354:G354)*D354</f>
        <v>0</v>
      </c>
      <c r="I354" s="35">
        <f aca="true" t="shared" si="84" ref="I354:J356">TRUNC(F354*(1+$K$4),2)</f>
        <v>0</v>
      </c>
      <c r="J354" s="18">
        <f t="shared" si="84"/>
        <v>0</v>
      </c>
      <c r="K354" s="207">
        <f>SUM(I354:J354)*D354</f>
        <v>0</v>
      </c>
    </row>
    <row r="355" spans="1:11" ht="12" customHeight="1">
      <c r="A355" s="30"/>
      <c r="B355" s="41" t="s">
        <v>266</v>
      </c>
      <c r="C355" s="43" t="s">
        <v>168</v>
      </c>
      <c r="D355" s="42">
        <v>10</v>
      </c>
      <c r="E355" s="160" t="s">
        <v>238</v>
      </c>
      <c r="F355" s="93"/>
      <c r="G355" s="93"/>
      <c r="H355" s="32">
        <f>SUM(F355:G355)*D355</f>
        <v>0</v>
      </c>
      <c r="I355" s="170">
        <f t="shared" si="84"/>
        <v>0</v>
      </c>
      <c r="J355" s="170">
        <f t="shared" si="84"/>
        <v>0</v>
      </c>
      <c r="K355" s="207">
        <f>SUM(I355:J355)*D355</f>
        <v>0</v>
      </c>
    </row>
    <row r="356" spans="1:11" ht="12.75" customHeight="1">
      <c r="A356" s="30"/>
      <c r="B356" s="41" t="s">
        <v>267</v>
      </c>
      <c r="C356" s="102" t="s">
        <v>777</v>
      </c>
      <c r="D356" s="42">
        <v>1</v>
      </c>
      <c r="E356" s="160" t="s">
        <v>238</v>
      </c>
      <c r="F356" s="93"/>
      <c r="G356" s="93"/>
      <c r="H356" s="32">
        <f>SUM(F356:G356)*D356</f>
        <v>0</v>
      </c>
      <c r="I356" s="170">
        <f t="shared" si="84"/>
        <v>0</v>
      </c>
      <c r="J356" s="170">
        <f t="shared" si="84"/>
        <v>0</v>
      </c>
      <c r="K356" s="207">
        <f>SUM(I356:J356)*D356</f>
        <v>0</v>
      </c>
    </row>
    <row r="357" spans="1:11" ht="12.75">
      <c r="A357" s="293"/>
      <c r="B357" s="41" t="s">
        <v>268</v>
      </c>
      <c r="C357" s="154" t="s">
        <v>196</v>
      </c>
      <c r="D357" s="294"/>
      <c r="E357" s="295" t="s">
        <v>164</v>
      </c>
      <c r="F357" s="296"/>
      <c r="G357" s="297"/>
      <c r="H357" s="32"/>
      <c r="I357" s="35"/>
      <c r="J357" s="18"/>
      <c r="K357" s="207"/>
    </row>
    <row r="358" spans="1:11" ht="12.75">
      <c r="A358" s="293"/>
      <c r="B358" s="298" t="s">
        <v>269</v>
      </c>
      <c r="C358" s="154" t="s">
        <v>270</v>
      </c>
      <c r="D358" s="294">
        <v>2</v>
      </c>
      <c r="E358" s="160" t="s">
        <v>238</v>
      </c>
      <c r="F358" s="98"/>
      <c r="G358" s="99"/>
      <c r="H358" s="32">
        <f aca="true" t="shared" si="85" ref="H358:H366">SUM(F358:G358)*D358</f>
        <v>0</v>
      </c>
      <c r="I358" s="35">
        <f aca="true" t="shared" si="86" ref="I358:J366">TRUNC(F358*(1+$K$4),2)</f>
        <v>0</v>
      </c>
      <c r="J358" s="18">
        <f t="shared" si="86"/>
        <v>0</v>
      </c>
      <c r="K358" s="207">
        <f aca="true" t="shared" si="87" ref="K358:K366">SUM(I358:J358)*D358</f>
        <v>0</v>
      </c>
    </row>
    <row r="359" spans="1:11" ht="12.75">
      <c r="A359" s="293"/>
      <c r="B359" s="298" t="s">
        <v>271</v>
      </c>
      <c r="C359" s="154" t="s">
        <v>260</v>
      </c>
      <c r="D359" s="294">
        <v>2</v>
      </c>
      <c r="E359" s="160" t="s">
        <v>238</v>
      </c>
      <c r="F359" s="98"/>
      <c r="G359" s="99"/>
      <c r="H359" s="32">
        <f t="shared" si="85"/>
        <v>0</v>
      </c>
      <c r="I359" s="35">
        <f t="shared" si="86"/>
        <v>0</v>
      </c>
      <c r="J359" s="18">
        <f t="shared" si="86"/>
        <v>0</v>
      </c>
      <c r="K359" s="207">
        <f t="shared" si="87"/>
        <v>0</v>
      </c>
    </row>
    <row r="360" spans="1:11" ht="12.75">
      <c r="A360" s="293"/>
      <c r="B360" s="298" t="s">
        <v>272</v>
      </c>
      <c r="C360" s="154" t="s">
        <v>197</v>
      </c>
      <c r="D360" s="294">
        <v>2</v>
      </c>
      <c r="E360" s="160" t="s">
        <v>238</v>
      </c>
      <c r="F360" s="98"/>
      <c r="G360" s="99"/>
      <c r="H360" s="32">
        <f t="shared" si="85"/>
        <v>0</v>
      </c>
      <c r="I360" s="35">
        <f t="shared" si="86"/>
        <v>0</v>
      </c>
      <c r="J360" s="18">
        <f t="shared" si="86"/>
        <v>0</v>
      </c>
      <c r="K360" s="207">
        <f t="shared" si="87"/>
        <v>0</v>
      </c>
    </row>
    <row r="361" spans="1:13" s="259" customFormat="1" ht="25.5">
      <c r="A361" s="293"/>
      <c r="B361" s="41" t="s">
        <v>273</v>
      </c>
      <c r="C361" s="154" t="s">
        <v>169</v>
      </c>
      <c r="D361" s="299">
        <v>1</v>
      </c>
      <c r="E361" s="160" t="s">
        <v>238</v>
      </c>
      <c r="F361" s="97"/>
      <c r="G361" s="97"/>
      <c r="H361" s="32">
        <f t="shared" si="85"/>
        <v>0</v>
      </c>
      <c r="I361" s="35">
        <f t="shared" si="86"/>
        <v>0</v>
      </c>
      <c r="J361" s="18">
        <f t="shared" si="86"/>
        <v>0</v>
      </c>
      <c r="K361" s="207">
        <f t="shared" si="87"/>
        <v>0</v>
      </c>
      <c r="L361" s="257"/>
      <c r="M361" s="258"/>
    </row>
    <row r="362" spans="1:11" ht="12.75">
      <c r="A362" s="94"/>
      <c r="B362" s="41" t="s">
        <v>274</v>
      </c>
      <c r="C362" s="19" t="s">
        <v>295</v>
      </c>
      <c r="D362" s="87">
        <v>1</v>
      </c>
      <c r="E362" s="160" t="s">
        <v>238</v>
      </c>
      <c r="F362" s="100"/>
      <c r="G362" s="100"/>
      <c r="H362" s="32">
        <f t="shared" si="85"/>
        <v>0</v>
      </c>
      <c r="I362" s="18">
        <f t="shared" si="86"/>
        <v>0</v>
      </c>
      <c r="J362" s="18">
        <f t="shared" si="86"/>
        <v>0</v>
      </c>
      <c r="K362" s="34">
        <f t="shared" si="87"/>
        <v>0</v>
      </c>
    </row>
    <row r="363" spans="1:11" ht="12.75">
      <c r="A363" s="94"/>
      <c r="B363" s="41" t="s">
        <v>275</v>
      </c>
      <c r="C363" s="19" t="s">
        <v>203</v>
      </c>
      <c r="D363" s="87">
        <v>1</v>
      </c>
      <c r="E363" s="160" t="s">
        <v>238</v>
      </c>
      <c r="F363" s="100"/>
      <c r="G363" s="100"/>
      <c r="H363" s="32">
        <f t="shared" si="85"/>
        <v>0</v>
      </c>
      <c r="I363" s="18">
        <f t="shared" si="86"/>
        <v>0</v>
      </c>
      <c r="J363" s="18">
        <f t="shared" si="86"/>
        <v>0</v>
      </c>
      <c r="K363" s="34">
        <f t="shared" si="87"/>
        <v>0</v>
      </c>
    </row>
    <row r="364" spans="1:14" ht="25.5">
      <c r="A364" s="30"/>
      <c r="B364" s="41" t="s">
        <v>276</v>
      </c>
      <c r="C364" s="43" t="s">
        <v>778</v>
      </c>
      <c r="D364" s="42">
        <v>100</v>
      </c>
      <c r="E364" s="156" t="s">
        <v>16</v>
      </c>
      <c r="F364" s="93"/>
      <c r="G364" s="93"/>
      <c r="H364" s="32">
        <f t="shared" si="85"/>
        <v>0</v>
      </c>
      <c r="I364" s="170">
        <f t="shared" si="86"/>
        <v>0</v>
      </c>
      <c r="J364" s="170">
        <f t="shared" si="86"/>
        <v>0</v>
      </c>
      <c r="K364" s="207">
        <f t="shared" si="87"/>
        <v>0</v>
      </c>
      <c r="N364" s="231"/>
    </row>
    <row r="365" spans="1:14" ht="25.5">
      <c r="A365" s="30"/>
      <c r="B365" s="41" t="s">
        <v>277</v>
      </c>
      <c r="C365" s="43" t="s">
        <v>779</v>
      </c>
      <c r="D365" s="42">
        <v>400</v>
      </c>
      <c r="E365" s="156" t="s">
        <v>16</v>
      </c>
      <c r="F365" s="93"/>
      <c r="G365" s="93"/>
      <c r="H365" s="32">
        <f t="shared" si="85"/>
        <v>0</v>
      </c>
      <c r="I365" s="170">
        <f t="shared" si="86"/>
        <v>0</v>
      </c>
      <c r="J365" s="170">
        <f t="shared" si="86"/>
        <v>0</v>
      </c>
      <c r="K365" s="207">
        <f t="shared" si="87"/>
        <v>0</v>
      </c>
      <c r="N365" s="231"/>
    </row>
    <row r="366" spans="1:14" ht="12.75">
      <c r="A366" s="30"/>
      <c r="B366" s="41" t="s">
        <v>278</v>
      </c>
      <c r="C366" s="43" t="s">
        <v>62</v>
      </c>
      <c r="D366" s="42">
        <v>1000</v>
      </c>
      <c r="E366" s="156" t="s">
        <v>75</v>
      </c>
      <c r="F366" s="93"/>
      <c r="G366" s="93"/>
      <c r="H366" s="32">
        <f t="shared" si="85"/>
        <v>0</v>
      </c>
      <c r="I366" s="33">
        <f t="shared" si="86"/>
        <v>0</v>
      </c>
      <c r="J366" s="33">
        <f t="shared" si="86"/>
        <v>0</v>
      </c>
      <c r="K366" s="207">
        <f t="shared" si="87"/>
        <v>0</v>
      </c>
      <c r="N366" s="231"/>
    </row>
    <row r="367" spans="1:14" ht="12.75">
      <c r="A367" s="30"/>
      <c r="B367" s="41" t="s">
        <v>279</v>
      </c>
      <c r="C367" s="43" t="s">
        <v>780</v>
      </c>
      <c r="D367" s="42">
        <v>8</v>
      </c>
      <c r="E367" s="160" t="s">
        <v>238</v>
      </c>
      <c r="F367" s="93"/>
      <c r="G367" s="93"/>
      <c r="H367" s="32">
        <f>(SUM(F367,G367)*D367)</f>
        <v>0</v>
      </c>
      <c r="I367" s="33">
        <f>TRUNC(F367*(1+$K$4),2)</f>
        <v>0</v>
      </c>
      <c r="J367" s="33">
        <f>TRUNC(G367*(1+$K$4),2)</f>
        <v>0</v>
      </c>
      <c r="K367" s="207">
        <f>SUM(I367:J367)*D367</f>
        <v>0</v>
      </c>
      <c r="N367" s="231"/>
    </row>
    <row r="368" spans="1:14" ht="12.75">
      <c r="A368" s="285"/>
      <c r="B368" s="286">
        <v>3</v>
      </c>
      <c r="C368" s="57" t="s">
        <v>552</v>
      </c>
      <c r="D368" s="92"/>
      <c r="E368" s="59"/>
      <c r="F368" s="95"/>
      <c r="G368" s="95"/>
      <c r="H368" s="96"/>
      <c r="I368" s="174"/>
      <c r="J368" s="174"/>
      <c r="K368" s="287"/>
      <c r="N368" s="231"/>
    </row>
    <row r="369" spans="1:11" ht="12.75">
      <c r="A369" s="30"/>
      <c r="B369" s="41" t="s">
        <v>22</v>
      </c>
      <c r="C369" s="43" t="s">
        <v>62</v>
      </c>
      <c r="D369" s="42">
        <v>800</v>
      </c>
      <c r="E369" s="156" t="s">
        <v>16</v>
      </c>
      <c r="F369" s="93"/>
      <c r="G369" s="93"/>
      <c r="H369" s="32">
        <f>SUM(F369:G369)*D369</f>
        <v>0</v>
      </c>
      <c r="I369" s="170">
        <f aca="true" t="shared" si="88" ref="I369:I383">TRUNC(F369*(1+$K$4),2)</f>
        <v>0</v>
      </c>
      <c r="J369" s="170">
        <f aca="true" t="shared" si="89" ref="J369:J383">TRUNC(G369*(1+$K$4),2)</f>
        <v>0</v>
      </c>
      <c r="K369" s="207">
        <f aca="true" t="shared" si="90" ref="K369:K383">SUM(I369:J369)*D369</f>
        <v>0</v>
      </c>
    </row>
    <row r="370" spans="1:11" s="286" customFormat="1" ht="12.75">
      <c r="A370" s="30"/>
      <c r="B370" s="41" t="s">
        <v>23</v>
      </c>
      <c r="C370" s="43" t="s">
        <v>61</v>
      </c>
      <c r="D370" s="42">
        <v>800</v>
      </c>
      <c r="E370" s="36" t="s">
        <v>16</v>
      </c>
      <c r="F370" s="93"/>
      <c r="G370" s="93"/>
      <c r="H370" s="32">
        <f>SUM(F370:G370)*D370</f>
        <v>0</v>
      </c>
      <c r="I370" s="170">
        <f t="shared" si="88"/>
        <v>0</v>
      </c>
      <c r="J370" s="170">
        <f t="shared" si="89"/>
        <v>0</v>
      </c>
      <c r="K370" s="207">
        <f t="shared" si="90"/>
        <v>0</v>
      </c>
    </row>
    <row r="371" spans="1:11" ht="12.75">
      <c r="A371" s="30"/>
      <c r="B371" s="41" t="s">
        <v>27</v>
      </c>
      <c r="C371" s="43" t="s">
        <v>63</v>
      </c>
      <c r="D371" s="42">
        <v>30</v>
      </c>
      <c r="E371" s="156" t="s">
        <v>16</v>
      </c>
      <c r="F371" s="93"/>
      <c r="G371" s="93"/>
      <c r="H371" s="32">
        <f>SUM(F371:G371)*D371</f>
        <v>0</v>
      </c>
      <c r="I371" s="170">
        <f t="shared" si="88"/>
        <v>0</v>
      </c>
      <c r="J371" s="170">
        <f t="shared" si="89"/>
        <v>0</v>
      </c>
      <c r="K371" s="207">
        <f t="shared" si="90"/>
        <v>0</v>
      </c>
    </row>
    <row r="372" spans="1:11" ht="12.75">
      <c r="A372" s="30"/>
      <c r="B372" s="41" t="s">
        <v>71</v>
      </c>
      <c r="C372" s="43" t="s">
        <v>65</v>
      </c>
      <c r="D372" s="42">
        <v>3</v>
      </c>
      <c r="E372" s="160" t="s">
        <v>238</v>
      </c>
      <c r="F372" s="93"/>
      <c r="G372" s="93"/>
      <c r="H372" s="32">
        <f>SUM(F372:G372)*D372</f>
        <v>0</v>
      </c>
      <c r="I372" s="170">
        <f t="shared" si="88"/>
        <v>0</v>
      </c>
      <c r="J372" s="170">
        <f t="shared" si="89"/>
        <v>0</v>
      </c>
      <c r="K372" s="207">
        <f t="shared" si="90"/>
        <v>0</v>
      </c>
    </row>
    <row r="373" spans="1:11" ht="12.75">
      <c r="A373" s="30"/>
      <c r="B373" s="41" t="s">
        <v>72</v>
      </c>
      <c r="C373" s="43" t="s">
        <v>73</v>
      </c>
      <c r="D373" s="42">
        <v>2</v>
      </c>
      <c r="E373" s="160" t="s">
        <v>238</v>
      </c>
      <c r="F373" s="93"/>
      <c r="G373" s="93"/>
      <c r="H373" s="32">
        <f>SUM(F373:G373)*D373</f>
        <v>0</v>
      </c>
      <c r="I373" s="170">
        <f t="shared" si="88"/>
        <v>0</v>
      </c>
      <c r="J373" s="170">
        <f t="shared" si="89"/>
        <v>0</v>
      </c>
      <c r="K373" s="207">
        <f t="shared" si="90"/>
        <v>0</v>
      </c>
    </row>
    <row r="374" spans="1:11" ht="12.75">
      <c r="A374" s="300"/>
      <c r="B374" s="41" t="s">
        <v>74</v>
      </c>
      <c r="C374" s="288" t="s">
        <v>144</v>
      </c>
      <c r="D374" s="289">
        <v>4</v>
      </c>
      <c r="E374" s="160" t="s">
        <v>238</v>
      </c>
      <c r="F374" s="93"/>
      <c r="G374" s="93"/>
      <c r="H374" s="32">
        <f>SUM(F374,G374)*D374</f>
        <v>0</v>
      </c>
      <c r="I374" s="291">
        <f t="shared" si="88"/>
        <v>0</v>
      </c>
      <c r="J374" s="291">
        <f t="shared" si="89"/>
        <v>0</v>
      </c>
      <c r="K374" s="207">
        <f t="shared" si="90"/>
        <v>0</v>
      </c>
    </row>
    <row r="375" spans="1:11" ht="38.25">
      <c r="A375" s="30"/>
      <c r="B375" s="41" t="s">
        <v>145</v>
      </c>
      <c r="C375" s="288" t="s">
        <v>781</v>
      </c>
      <c r="D375" s="42">
        <v>10</v>
      </c>
      <c r="E375" s="160" t="s">
        <v>238</v>
      </c>
      <c r="F375" s="93"/>
      <c r="G375" s="93"/>
      <c r="H375" s="32">
        <f aca="true" t="shared" si="91" ref="H375:H383">SUM(F375:G375)*D375</f>
        <v>0</v>
      </c>
      <c r="I375" s="170">
        <f t="shared" si="88"/>
        <v>0</v>
      </c>
      <c r="J375" s="170">
        <f t="shared" si="89"/>
        <v>0</v>
      </c>
      <c r="K375" s="207">
        <f t="shared" si="90"/>
        <v>0</v>
      </c>
    </row>
    <row r="376" spans="1:11" ht="38.25">
      <c r="A376" s="30"/>
      <c r="B376" s="41" t="s">
        <v>147</v>
      </c>
      <c r="C376" s="288" t="s">
        <v>782</v>
      </c>
      <c r="D376" s="42">
        <v>4</v>
      </c>
      <c r="E376" s="160" t="s">
        <v>238</v>
      </c>
      <c r="F376" s="93"/>
      <c r="G376" s="93"/>
      <c r="H376" s="32">
        <f t="shared" si="91"/>
        <v>0</v>
      </c>
      <c r="I376" s="170">
        <f t="shared" si="88"/>
        <v>0</v>
      </c>
      <c r="J376" s="170">
        <f t="shared" si="89"/>
        <v>0</v>
      </c>
      <c r="K376" s="207">
        <f t="shared" si="90"/>
        <v>0</v>
      </c>
    </row>
    <row r="377" spans="1:14" ht="38.25">
      <c r="A377" s="301"/>
      <c r="B377" s="41" t="s">
        <v>206</v>
      </c>
      <c r="C377" s="288" t="s">
        <v>783</v>
      </c>
      <c r="D377" s="289">
        <v>2</v>
      </c>
      <c r="E377" s="160" t="s">
        <v>238</v>
      </c>
      <c r="F377" s="93"/>
      <c r="G377" s="93"/>
      <c r="H377" s="32">
        <f t="shared" si="91"/>
        <v>0</v>
      </c>
      <c r="I377" s="33">
        <f t="shared" si="88"/>
        <v>0</v>
      </c>
      <c r="J377" s="33">
        <f t="shared" si="89"/>
        <v>0</v>
      </c>
      <c r="K377" s="207">
        <f t="shared" si="90"/>
        <v>0</v>
      </c>
      <c r="N377" s="231"/>
    </row>
    <row r="378" spans="1:14" ht="48.75" customHeight="1">
      <c r="A378" s="301"/>
      <c r="B378" s="41" t="s">
        <v>207</v>
      </c>
      <c r="C378" s="288" t="s">
        <v>784</v>
      </c>
      <c r="D378" s="289">
        <v>1</v>
      </c>
      <c r="E378" s="160" t="s">
        <v>238</v>
      </c>
      <c r="F378" s="93"/>
      <c r="G378" s="93"/>
      <c r="H378" s="32">
        <f t="shared" si="91"/>
        <v>0</v>
      </c>
      <c r="I378" s="33">
        <f t="shared" si="88"/>
        <v>0</v>
      </c>
      <c r="J378" s="33">
        <f t="shared" si="89"/>
        <v>0</v>
      </c>
      <c r="K378" s="207">
        <f t="shared" si="90"/>
        <v>0</v>
      </c>
      <c r="N378" s="231"/>
    </row>
    <row r="379" spans="1:14" ht="12.75">
      <c r="A379" s="30"/>
      <c r="B379" s="41" t="s">
        <v>208</v>
      </c>
      <c r="C379" s="43" t="s">
        <v>785</v>
      </c>
      <c r="D379" s="42">
        <v>3</v>
      </c>
      <c r="E379" s="160" t="s">
        <v>238</v>
      </c>
      <c r="F379" s="93"/>
      <c r="G379" s="93"/>
      <c r="H379" s="32">
        <f t="shared" si="91"/>
        <v>0</v>
      </c>
      <c r="I379" s="170">
        <f t="shared" si="88"/>
        <v>0</v>
      </c>
      <c r="J379" s="170">
        <f t="shared" si="89"/>
        <v>0</v>
      </c>
      <c r="K379" s="207">
        <f t="shared" si="90"/>
        <v>0</v>
      </c>
      <c r="N379" s="231"/>
    </row>
    <row r="380" spans="1:14" ht="12.75">
      <c r="A380" s="30"/>
      <c r="B380" s="41" t="s">
        <v>209</v>
      </c>
      <c r="C380" s="43" t="s">
        <v>67</v>
      </c>
      <c r="D380" s="42">
        <v>10</v>
      </c>
      <c r="E380" s="36" t="s">
        <v>16</v>
      </c>
      <c r="F380" s="93"/>
      <c r="G380" s="93"/>
      <c r="H380" s="32">
        <f t="shared" si="91"/>
        <v>0</v>
      </c>
      <c r="I380" s="170">
        <f t="shared" si="88"/>
        <v>0</v>
      </c>
      <c r="J380" s="170">
        <f t="shared" si="89"/>
        <v>0</v>
      </c>
      <c r="K380" s="207">
        <f t="shared" si="90"/>
        <v>0</v>
      </c>
      <c r="N380" s="231"/>
    </row>
    <row r="381" spans="1:14" ht="12.75">
      <c r="A381" s="30"/>
      <c r="B381" s="41" t="s">
        <v>210</v>
      </c>
      <c r="C381" s="43" t="s">
        <v>770</v>
      </c>
      <c r="D381" s="42">
        <v>5</v>
      </c>
      <c r="E381" s="160" t="s">
        <v>238</v>
      </c>
      <c r="F381" s="93"/>
      <c r="G381" s="93"/>
      <c r="H381" s="32">
        <f t="shared" si="91"/>
        <v>0</v>
      </c>
      <c r="I381" s="170">
        <f t="shared" si="88"/>
        <v>0</v>
      </c>
      <c r="J381" s="170">
        <f t="shared" si="89"/>
        <v>0</v>
      </c>
      <c r="K381" s="207">
        <f t="shared" si="90"/>
        <v>0</v>
      </c>
      <c r="N381" s="231"/>
    </row>
    <row r="382" spans="1:11" ht="12.75">
      <c r="A382" s="300"/>
      <c r="B382" s="41" t="s">
        <v>211</v>
      </c>
      <c r="C382" s="288" t="s">
        <v>562</v>
      </c>
      <c r="D382" s="289">
        <v>2</v>
      </c>
      <c r="E382" s="160" t="s">
        <v>238</v>
      </c>
      <c r="F382" s="93"/>
      <c r="G382" s="93"/>
      <c r="H382" s="32">
        <f t="shared" si="91"/>
        <v>0</v>
      </c>
      <c r="I382" s="226">
        <f t="shared" si="88"/>
        <v>0</v>
      </c>
      <c r="J382" s="226">
        <f t="shared" si="89"/>
        <v>0</v>
      </c>
      <c r="K382" s="292">
        <f>SUM(I382:J382)*D382</f>
        <v>0</v>
      </c>
    </row>
    <row r="383" spans="1:14" ht="12.75">
      <c r="A383" s="30"/>
      <c r="B383" s="41" t="s">
        <v>213</v>
      </c>
      <c r="C383" s="43" t="s">
        <v>648</v>
      </c>
      <c r="D383" s="42">
        <v>3</v>
      </c>
      <c r="E383" s="156" t="s">
        <v>16</v>
      </c>
      <c r="F383" s="93"/>
      <c r="G383" s="93"/>
      <c r="H383" s="32">
        <f t="shared" si="91"/>
        <v>0</v>
      </c>
      <c r="I383" s="170">
        <f t="shared" si="88"/>
        <v>0</v>
      </c>
      <c r="J383" s="170">
        <f t="shared" si="89"/>
        <v>0</v>
      </c>
      <c r="K383" s="207">
        <f t="shared" si="90"/>
        <v>0</v>
      </c>
      <c r="N383" s="231"/>
    </row>
    <row r="384" spans="1:14" ht="12.75">
      <c r="A384" s="285"/>
      <c r="B384" s="286">
        <v>4</v>
      </c>
      <c r="C384" s="57" t="s">
        <v>556</v>
      </c>
      <c r="D384" s="92"/>
      <c r="E384" s="59"/>
      <c r="F384" s="95"/>
      <c r="G384" s="95"/>
      <c r="H384" s="96"/>
      <c r="I384" s="174"/>
      <c r="J384" s="174"/>
      <c r="K384" s="287"/>
      <c r="N384" s="231"/>
    </row>
    <row r="385" spans="1:14" ht="12.75">
      <c r="A385" s="30"/>
      <c r="B385" s="41" t="s">
        <v>28</v>
      </c>
      <c r="C385" s="288" t="s">
        <v>143</v>
      </c>
      <c r="D385" s="289">
        <v>100</v>
      </c>
      <c r="E385" s="290" t="s">
        <v>16</v>
      </c>
      <c r="F385" s="93"/>
      <c r="G385" s="93"/>
      <c r="H385" s="32">
        <f aca="true" t="shared" si="92" ref="H385:H396">SUM(F385:G385)*D385</f>
        <v>0</v>
      </c>
      <c r="I385" s="291">
        <f aca="true" t="shared" si="93" ref="I385:J389">TRUNC(F385*(1+$K$4),2)</f>
        <v>0</v>
      </c>
      <c r="J385" s="291">
        <f t="shared" si="93"/>
        <v>0</v>
      </c>
      <c r="K385" s="292">
        <f aca="true" t="shared" si="94" ref="K385:K396">SUM(I385:J385)*D385</f>
        <v>0</v>
      </c>
      <c r="N385" s="231"/>
    </row>
    <row r="386" spans="1:14" ht="25.5">
      <c r="A386" s="30"/>
      <c r="B386" s="41" t="s">
        <v>76</v>
      </c>
      <c r="C386" s="288" t="s">
        <v>557</v>
      </c>
      <c r="D386" s="289">
        <v>50</v>
      </c>
      <c r="E386" s="290" t="s">
        <v>16</v>
      </c>
      <c r="F386" s="93"/>
      <c r="G386" s="93"/>
      <c r="H386" s="32">
        <f t="shared" si="92"/>
        <v>0</v>
      </c>
      <c r="I386" s="291">
        <f t="shared" si="93"/>
        <v>0</v>
      </c>
      <c r="J386" s="291">
        <f t="shared" si="93"/>
        <v>0</v>
      </c>
      <c r="K386" s="292">
        <f t="shared" si="94"/>
        <v>0</v>
      </c>
      <c r="N386" s="231"/>
    </row>
    <row r="387" spans="1:14" ht="12.75">
      <c r="A387" s="30"/>
      <c r="B387" s="41" t="s">
        <v>77</v>
      </c>
      <c r="C387" s="43" t="s">
        <v>67</v>
      </c>
      <c r="D387" s="42">
        <v>10</v>
      </c>
      <c r="E387" s="36" t="s">
        <v>16</v>
      </c>
      <c r="F387" s="93"/>
      <c r="G387" s="93"/>
      <c r="H387" s="32">
        <f t="shared" si="92"/>
        <v>0</v>
      </c>
      <c r="I387" s="170">
        <f t="shared" si="93"/>
        <v>0</v>
      </c>
      <c r="J387" s="170">
        <f t="shared" si="93"/>
        <v>0</v>
      </c>
      <c r="K387" s="292">
        <f t="shared" si="94"/>
        <v>0</v>
      </c>
      <c r="N387" s="231"/>
    </row>
    <row r="388" spans="1:11" ht="12.75">
      <c r="A388" s="30"/>
      <c r="B388" s="41" t="s">
        <v>79</v>
      </c>
      <c r="C388" s="43" t="s">
        <v>770</v>
      </c>
      <c r="D388" s="42">
        <v>5</v>
      </c>
      <c r="E388" s="160" t="s">
        <v>238</v>
      </c>
      <c r="F388" s="93"/>
      <c r="G388" s="93"/>
      <c r="H388" s="32">
        <f t="shared" si="92"/>
        <v>0</v>
      </c>
      <c r="I388" s="170">
        <f t="shared" si="93"/>
        <v>0</v>
      </c>
      <c r="J388" s="170">
        <f t="shared" si="93"/>
        <v>0</v>
      </c>
      <c r="K388" s="292">
        <f t="shared" si="94"/>
        <v>0</v>
      </c>
    </row>
    <row r="389" spans="1:11" s="286" customFormat="1" ht="25.5">
      <c r="A389" s="300"/>
      <c r="B389" s="41" t="s">
        <v>80</v>
      </c>
      <c r="C389" s="288" t="s">
        <v>558</v>
      </c>
      <c r="D389" s="289">
        <v>18</v>
      </c>
      <c r="E389" s="290" t="s">
        <v>16</v>
      </c>
      <c r="F389" s="93"/>
      <c r="G389" s="93"/>
      <c r="H389" s="32">
        <f t="shared" si="92"/>
        <v>0</v>
      </c>
      <c r="I389" s="291">
        <f t="shared" si="93"/>
        <v>0</v>
      </c>
      <c r="J389" s="291">
        <f t="shared" si="93"/>
        <v>0</v>
      </c>
      <c r="K389" s="292">
        <f t="shared" si="94"/>
        <v>0</v>
      </c>
    </row>
    <row r="390" spans="1:11" ht="25.5">
      <c r="A390" s="300"/>
      <c r="B390" s="41" t="s">
        <v>81</v>
      </c>
      <c r="C390" s="288" t="s">
        <v>819</v>
      </c>
      <c r="D390" s="302">
        <v>6</v>
      </c>
      <c r="E390" s="303" t="s">
        <v>16</v>
      </c>
      <c r="F390" s="93"/>
      <c r="G390" s="93"/>
      <c r="H390" s="32">
        <f t="shared" si="92"/>
        <v>0</v>
      </c>
      <c r="I390" s="226">
        <f>TRUNC(F390*(1+$K$4),2)</f>
        <v>0</v>
      </c>
      <c r="J390" s="226">
        <f>TRUNC(G390*(1+$K$4),2)</f>
        <v>0</v>
      </c>
      <c r="K390" s="292">
        <f t="shared" si="94"/>
        <v>0</v>
      </c>
    </row>
    <row r="391" spans="1:11" ht="51">
      <c r="A391" s="300"/>
      <c r="B391" s="41" t="s">
        <v>377</v>
      </c>
      <c r="C391" s="288" t="s">
        <v>786</v>
      </c>
      <c r="D391" s="289">
        <v>2</v>
      </c>
      <c r="E391" s="160" t="s">
        <v>238</v>
      </c>
      <c r="F391" s="93"/>
      <c r="G391" s="93"/>
      <c r="H391" s="32">
        <f t="shared" si="92"/>
        <v>0</v>
      </c>
      <c r="I391" s="226">
        <f aca="true" t="shared" si="95" ref="I391:J396">TRUNC(F391*(1+$K$4),2)</f>
        <v>0</v>
      </c>
      <c r="J391" s="226">
        <f t="shared" si="95"/>
        <v>0</v>
      </c>
      <c r="K391" s="292">
        <f t="shared" si="94"/>
        <v>0</v>
      </c>
    </row>
    <row r="392" spans="1:11" ht="12.75">
      <c r="A392" s="300"/>
      <c r="B392" s="41" t="s">
        <v>564</v>
      </c>
      <c r="C392" s="288" t="s">
        <v>144</v>
      </c>
      <c r="D392" s="289">
        <v>3</v>
      </c>
      <c r="E392" s="160" t="s">
        <v>238</v>
      </c>
      <c r="F392" s="93"/>
      <c r="G392" s="93"/>
      <c r="H392" s="32">
        <f t="shared" si="92"/>
        <v>0</v>
      </c>
      <c r="I392" s="226">
        <f t="shared" si="95"/>
        <v>0</v>
      </c>
      <c r="J392" s="226">
        <f t="shared" si="95"/>
        <v>0</v>
      </c>
      <c r="K392" s="292">
        <f t="shared" si="94"/>
        <v>0</v>
      </c>
    </row>
    <row r="393" spans="1:11" ht="12.75">
      <c r="A393" s="300"/>
      <c r="B393" s="41" t="s">
        <v>565</v>
      </c>
      <c r="C393" s="288" t="s">
        <v>559</v>
      </c>
      <c r="D393" s="289">
        <v>2</v>
      </c>
      <c r="E393" s="160" t="s">
        <v>238</v>
      </c>
      <c r="F393" s="93"/>
      <c r="G393" s="93"/>
      <c r="H393" s="32">
        <f t="shared" si="92"/>
        <v>0</v>
      </c>
      <c r="I393" s="226">
        <f t="shared" si="95"/>
        <v>0</v>
      </c>
      <c r="J393" s="226">
        <f t="shared" si="95"/>
        <v>0</v>
      </c>
      <c r="K393" s="292">
        <f t="shared" si="94"/>
        <v>0</v>
      </c>
    </row>
    <row r="394" spans="1:11" ht="12.75">
      <c r="A394" s="300"/>
      <c r="B394" s="41" t="s">
        <v>566</v>
      </c>
      <c r="C394" s="288" t="s">
        <v>560</v>
      </c>
      <c r="D394" s="289">
        <v>2</v>
      </c>
      <c r="E394" s="160" t="s">
        <v>238</v>
      </c>
      <c r="F394" s="93"/>
      <c r="G394" s="93"/>
      <c r="H394" s="32">
        <f t="shared" si="92"/>
        <v>0</v>
      </c>
      <c r="I394" s="226">
        <f t="shared" si="95"/>
        <v>0</v>
      </c>
      <c r="J394" s="226">
        <f t="shared" si="95"/>
        <v>0</v>
      </c>
      <c r="K394" s="292">
        <f t="shared" si="94"/>
        <v>0</v>
      </c>
    </row>
    <row r="395" spans="1:11" ht="12.75">
      <c r="A395" s="300"/>
      <c r="B395" s="41" t="s">
        <v>567</v>
      </c>
      <c r="C395" s="288" t="s">
        <v>561</v>
      </c>
      <c r="D395" s="289">
        <v>2</v>
      </c>
      <c r="E395" s="160" t="s">
        <v>238</v>
      </c>
      <c r="F395" s="93"/>
      <c r="G395" s="93"/>
      <c r="H395" s="32">
        <f t="shared" si="92"/>
        <v>0</v>
      </c>
      <c r="I395" s="226">
        <f t="shared" si="95"/>
        <v>0</v>
      </c>
      <c r="J395" s="226">
        <f t="shared" si="95"/>
        <v>0</v>
      </c>
      <c r="K395" s="292">
        <f t="shared" si="94"/>
        <v>0</v>
      </c>
    </row>
    <row r="396" spans="1:11" ht="12.75">
      <c r="A396" s="300"/>
      <c r="B396" s="41" t="s">
        <v>568</v>
      </c>
      <c r="C396" s="288" t="s">
        <v>562</v>
      </c>
      <c r="D396" s="289">
        <v>3</v>
      </c>
      <c r="E396" s="160" t="s">
        <v>238</v>
      </c>
      <c r="F396" s="93"/>
      <c r="G396" s="93"/>
      <c r="H396" s="32">
        <f t="shared" si="92"/>
        <v>0</v>
      </c>
      <c r="I396" s="226">
        <f t="shared" si="95"/>
        <v>0</v>
      </c>
      <c r="J396" s="226">
        <f t="shared" si="95"/>
        <v>0</v>
      </c>
      <c r="K396" s="292">
        <f t="shared" si="94"/>
        <v>0</v>
      </c>
    </row>
    <row r="397" spans="1:11" ht="12.75">
      <c r="A397" s="30"/>
      <c r="B397" s="41" t="s">
        <v>569</v>
      </c>
      <c r="C397" s="305" t="s">
        <v>587</v>
      </c>
      <c r="D397" s="166">
        <v>4</v>
      </c>
      <c r="E397" s="160" t="s">
        <v>238</v>
      </c>
      <c r="F397" s="22" t="s">
        <v>15</v>
      </c>
      <c r="G397" s="93"/>
      <c r="H397" s="32">
        <f>SUM(F397:G397)*D397</f>
        <v>0</v>
      </c>
      <c r="I397" s="170" t="s">
        <v>15</v>
      </c>
      <c r="J397" s="33">
        <f>TRUNC(G397*(1+$K$4),2)</f>
        <v>0</v>
      </c>
      <c r="K397" s="207">
        <f>SUM(I397:J397)*D397</f>
        <v>0</v>
      </c>
    </row>
    <row r="398" spans="1:11" ht="14.25" customHeight="1">
      <c r="A398" s="285"/>
      <c r="B398" s="286">
        <v>5</v>
      </c>
      <c r="C398" s="57" t="s">
        <v>555</v>
      </c>
      <c r="D398" s="92"/>
      <c r="E398" s="59"/>
      <c r="F398" s="95"/>
      <c r="G398" s="95"/>
      <c r="H398" s="96"/>
      <c r="I398" s="174"/>
      <c r="J398" s="174"/>
      <c r="K398" s="287"/>
    </row>
    <row r="399" spans="1:11" ht="12.75">
      <c r="A399" s="30"/>
      <c r="B399" s="41" t="s">
        <v>29</v>
      </c>
      <c r="C399" s="43" t="s">
        <v>553</v>
      </c>
      <c r="D399" s="42">
        <v>45</v>
      </c>
      <c r="E399" s="156" t="s">
        <v>16</v>
      </c>
      <c r="F399" s="93"/>
      <c r="G399" s="93"/>
      <c r="H399" s="32">
        <f aca="true" t="shared" si="96" ref="H399:H415">SUM(F399:G399)*D399</f>
        <v>0</v>
      </c>
      <c r="I399" s="170">
        <f aca="true" t="shared" si="97" ref="I399:J425">TRUNC(F399*(1+$K$4),2)</f>
        <v>0</v>
      </c>
      <c r="J399" s="170">
        <f t="shared" si="97"/>
        <v>0</v>
      </c>
      <c r="K399" s="207">
        <f>SUM(I399:J399)*D399</f>
        <v>0</v>
      </c>
    </row>
    <row r="400" spans="1:11" ht="12.75">
      <c r="A400" s="30"/>
      <c r="B400" s="41" t="s">
        <v>30</v>
      </c>
      <c r="C400" s="43" t="s">
        <v>551</v>
      </c>
      <c r="D400" s="42">
        <v>16</v>
      </c>
      <c r="E400" s="160" t="s">
        <v>238</v>
      </c>
      <c r="F400" s="93"/>
      <c r="G400" s="93"/>
      <c r="H400" s="32">
        <f t="shared" si="96"/>
        <v>0</v>
      </c>
      <c r="I400" s="170">
        <f t="shared" si="97"/>
        <v>0</v>
      </c>
      <c r="J400" s="170">
        <f t="shared" si="97"/>
        <v>0</v>
      </c>
      <c r="K400" s="207">
        <f aca="true" t="shared" si="98" ref="K400:K425">SUM(I400:J400)*D400</f>
        <v>0</v>
      </c>
    </row>
    <row r="401" spans="1:11" ht="12.75">
      <c r="A401" s="30"/>
      <c r="B401" s="41" t="s">
        <v>86</v>
      </c>
      <c r="C401" s="43" t="s">
        <v>554</v>
      </c>
      <c r="D401" s="42">
        <v>16</v>
      </c>
      <c r="E401" s="156" t="s">
        <v>16</v>
      </c>
      <c r="F401" s="93"/>
      <c r="G401" s="93"/>
      <c r="H401" s="32">
        <f t="shared" si="96"/>
        <v>0</v>
      </c>
      <c r="I401" s="170">
        <f t="shared" si="97"/>
        <v>0</v>
      </c>
      <c r="J401" s="170">
        <f t="shared" si="97"/>
        <v>0</v>
      </c>
      <c r="K401" s="207">
        <f t="shared" si="98"/>
        <v>0</v>
      </c>
    </row>
    <row r="402" spans="1:14" ht="12.75">
      <c r="A402" s="30"/>
      <c r="B402" s="41" t="s">
        <v>87</v>
      </c>
      <c r="C402" s="43" t="s">
        <v>62</v>
      </c>
      <c r="D402" s="42">
        <v>1200</v>
      </c>
      <c r="E402" s="156" t="s">
        <v>16</v>
      </c>
      <c r="F402" s="93"/>
      <c r="G402" s="93"/>
      <c r="H402" s="32">
        <f t="shared" si="96"/>
        <v>0</v>
      </c>
      <c r="I402" s="170">
        <f t="shared" si="97"/>
        <v>0</v>
      </c>
      <c r="J402" s="170">
        <f t="shared" si="97"/>
        <v>0</v>
      </c>
      <c r="K402" s="207">
        <f t="shared" si="98"/>
        <v>0</v>
      </c>
      <c r="N402" s="231"/>
    </row>
    <row r="403" spans="1:14" ht="14.25" customHeight="1">
      <c r="A403" s="208"/>
      <c r="B403" s="209" t="s">
        <v>88</v>
      </c>
      <c r="C403" s="210" t="s">
        <v>61</v>
      </c>
      <c r="D403" s="211">
        <v>1000</v>
      </c>
      <c r="E403" s="212" t="s">
        <v>16</v>
      </c>
      <c r="F403" s="93"/>
      <c r="G403" s="93"/>
      <c r="H403" s="32">
        <f>SUM(F403:G403)*D403</f>
        <v>0</v>
      </c>
      <c r="I403" s="306">
        <f t="shared" si="97"/>
        <v>0</v>
      </c>
      <c r="J403" s="306">
        <f t="shared" si="97"/>
        <v>0</v>
      </c>
      <c r="K403" s="307">
        <f t="shared" si="98"/>
        <v>0</v>
      </c>
      <c r="N403" s="231"/>
    </row>
    <row r="404" spans="1:11" s="308" customFormat="1" ht="12.75">
      <c r="A404" s="30"/>
      <c r="B404" s="41" t="s">
        <v>89</v>
      </c>
      <c r="C404" s="43" t="s">
        <v>63</v>
      </c>
      <c r="D404" s="42">
        <v>30</v>
      </c>
      <c r="E404" s="156" t="s">
        <v>16</v>
      </c>
      <c r="F404" s="93"/>
      <c r="G404" s="93"/>
      <c r="H404" s="32">
        <f t="shared" si="96"/>
        <v>0</v>
      </c>
      <c r="I404" s="170">
        <f t="shared" si="97"/>
        <v>0</v>
      </c>
      <c r="J404" s="170">
        <f t="shared" si="97"/>
        <v>0</v>
      </c>
      <c r="K404" s="207">
        <f t="shared" si="98"/>
        <v>0</v>
      </c>
    </row>
    <row r="405" spans="1:14" ht="12.75">
      <c r="A405" s="30"/>
      <c r="B405" s="41" t="s">
        <v>97</v>
      </c>
      <c r="C405" s="43" t="s">
        <v>65</v>
      </c>
      <c r="D405" s="42">
        <v>3</v>
      </c>
      <c r="E405" s="160" t="s">
        <v>238</v>
      </c>
      <c r="F405" s="93"/>
      <c r="G405" s="93"/>
      <c r="H405" s="203">
        <f t="shared" si="96"/>
        <v>0</v>
      </c>
      <c r="I405" s="158">
        <f t="shared" si="97"/>
        <v>0</v>
      </c>
      <c r="J405" s="158">
        <f t="shared" si="97"/>
        <v>0</v>
      </c>
      <c r="K405" s="309">
        <f t="shared" si="98"/>
        <v>0</v>
      </c>
      <c r="N405" s="231"/>
    </row>
    <row r="406" spans="1:14" ht="12.75">
      <c r="A406" s="30"/>
      <c r="B406" s="41" t="s">
        <v>141</v>
      </c>
      <c r="C406" s="43" t="s">
        <v>73</v>
      </c>
      <c r="D406" s="42">
        <v>3</v>
      </c>
      <c r="E406" s="160" t="s">
        <v>238</v>
      </c>
      <c r="F406" s="93"/>
      <c r="G406" s="93"/>
      <c r="H406" s="32">
        <f t="shared" si="96"/>
        <v>0</v>
      </c>
      <c r="I406" s="170">
        <f t="shared" si="97"/>
        <v>0</v>
      </c>
      <c r="J406" s="170">
        <f t="shared" si="97"/>
        <v>0</v>
      </c>
      <c r="K406" s="207">
        <f t="shared" si="98"/>
        <v>0</v>
      </c>
      <c r="N406" s="231"/>
    </row>
    <row r="407" spans="1:14" ht="12.75">
      <c r="A407" s="300"/>
      <c r="B407" s="41" t="s">
        <v>176</v>
      </c>
      <c r="C407" s="288" t="s">
        <v>144</v>
      </c>
      <c r="D407" s="289">
        <v>10</v>
      </c>
      <c r="E407" s="160" t="s">
        <v>238</v>
      </c>
      <c r="F407" s="93"/>
      <c r="G407" s="93"/>
      <c r="H407" s="32">
        <f>SUM(F407,G407)*D407</f>
        <v>0</v>
      </c>
      <c r="I407" s="291">
        <f t="shared" si="97"/>
        <v>0</v>
      </c>
      <c r="J407" s="291">
        <f t="shared" si="97"/>
        <v>0</v>
      </c>
      <c r="K407" s="207">
        <f t="shared" si="98"/>
        <v>0</v>
      </c>
      <c r="N407" s="231"/>
    </row>
    <row r="408" spans="1:11" ht="12.75">
      <c r="A408" s="300"/>
      <c r="B408" s="41" t="s">
        <v>216</v>
      </c>
      <c r="C408" s="288" t="s">
        <v>562</v>
      </c>
      <c r="D408" s="289">
        <v>3</v>
      </c>
      <c r="E408" s="160" t="s">
        <v>238</v>
      </c>
      <c r="F408" s="93"/>
      <c r="G408" s="93"/>
      <c r="H408" s="32">
        <f>SUM(F408:G408)*D408</f>
        <v>0</v>
      </c>
      <c r="I408" s="226">
        <f t="shared" si="97"/>
        <v>0</v>
      </c>
      <c r="J408" s="226">
        <f t="shared" si="97"/>
        <v>0</v>
      </c>
      <c r="K408" s="292">
        <f>SUM(I408:J408)*D408</f>
        <v>0</v>
      </c>
    </row>
    <row r="409" spans="1:14" ht="12.75">
      <c r="A409" s="30"/>
      <c r="B409" s="41" t="s">
        <v>217</v>
      </c>
      <c r="C409" s="43" t="s">
        <v>787</v>
      </c>
      <c r="D409" s="42">
        <v>15</v>
      </c>
      <c r="E409" s="156" t="s">
        <v>16</v>
      </c>
      <c r="F409" s="93"/>
      <c r="G409" s="93"/>
      <c r="H409" s="32">
        <f t="shared" si="96"/>
        <v>0</v>
      </c>
      <c r="I409" s="33">
        <f t="shared" si="97"/>
        <v>0</v>
      </c>
      <c r="J409" s="33">
        <f t="shared" si="97"/>
        <v>0</v>
      </c>
      <c r="K409" s="207">
        <f t="shared" si="98"/>
        <v>0</v>
      </c>
      <c r="N409" s="231"/>
    </row>
    <row r="410" spans="1:14" ht="12.75">
      <c r="A410" s="310"/>
      <c r="B410" s="41" t="s">
        <v>218</v>
      </c>
      <c r="C410" s="305" t="s">
        <v>146</v>
      </c>
      <c r="D410" s="166">
        <v>3</v>
      </c>
      <c r="E410" s="160" t="s">
        <v>238</v>
      </c>
      <c r="F410" s="93"/>
      <c r="G410" s="93"/>
      <c r="H410" s="32">
        <f t="shared" si="96"/>
        <v>0</v>
      </c>
      <c r="I410" s="33">
        <f t="shared" si="97"/>
        <v>0</v>
      </c>
      <c r="J410" s="33">
        <f t="shared" si="97"/>
        <v>0</v>
      </c>
      <c r="K410" s="207">
        <f t="shared" si="98"/>
        <v>0</v>
      </c>
      <c r="N410" s="231"/>
    </row>
    <row r="411" spans="1:14" ht="12.75">
      <c r="A411" s="30"/>
      <c r="B411" s="41" t="s">
        <v>219</v>
      </c>
      <c r="C411" s="43" t="s">
        <v>788</v>
      </c>
      <c r="D411" s="42">
        <v>2</v>
      </c>
      <c r="E411" s="160" t="s">
        <v>238</v>
      </c>
      <c r="F411" s="93"/>
      <c r="G411" s="93"/>
      <c r="H411" s="32">
        <f t="shared" si="96"/>
        <v>0</v>
      </c>
      <c r="I411" s="33">
        <f t="shared" si="97"/>
        <v>0</v>
      </c>
      <c r="J411" s="33">
        <f t="shared" si="97"/>
        <v>0</v>
      </c>
      <c r="K411" s="207">
        <f t="shared" si="98"/>
        <v>0</v>
      </c>
      <c r="N411" s="231"/>
    </row>
    <row r="412" spans="1:14" ht="12.75">
      <c r="A412" s="30"/>
      <c r="B412" s="41" t="s">
        <v>570</v>
      </c>
      <c r="C412" s="43" t="s">
        <v>789</v>
      </c>
      <c r="D412" s="42">
        <v>20</v>
      </c>
      <c r="E412" s="160" t="s">
        <v>238</v>
      </c>
      <c r="F412" s="93"/>
      <c r="G412" s="93"/>
      <c r="H412" s="32">
        <f t="shared" si="96"/>
        <v>0</v>
      </c>
      <c r="I412" s="33">
        <f t="shared" si="97"/>
        <v>0</v>
      </c>
      <c r="J412" s="33">
        <f t="shared" si="97"/>
        <v>0</v>
      </c>
      <c r="K412" s="207">
        <f t="shared" si="98"/>
        <v>0</v>
      </c>
      <c r="N412" s="231"/>
    </row>
    <row r="413" spans="1:14" ht="12.75">
      <c r="A413" s="300"/>
      <c r="B413" s="41" t="s">
        <v>571</v>
      </c>
      <c r="C413" s="43" t="s">
        <v>212</v>
      </c>
      <c r="D413" s="289">
        <v>3</v>
      </c>
      <c r="E413" s="160" t="s">
        <v>238</v>
      </c>
      <c r="F413" s="93"/>
      <c r="G413" s="93"/>
      <c r="H413" s="32">
        <f t="shared" si="96"/>
        <v>0</v>
      </c>
      <c r="I413" s="33">
        <f t="shared" si="97"/>
        <v>0</v>
      </c>
      <c r="J413" s="33">
        <f t="shared" si="97"/>
        <v>0</v>
      </c>
      <c r="K413" s="207">
        <f t="shared" si="98"/>
        <v>0</v>
      </c>
      <c r="N413" s="231"/>
    </row>
    <row r="414" spans="1:11" ht="38.25">
      <c r="A414" s="30"/>
      <c r="B414" s="41" t="s">
        <v>572</v>
      </c>
      <c r="C414" s="288" t="s">
        <v>781</v>
      </c>
      <c r="D414" s="42">
        <v>10</v>
      </c>
      <c r="E414" s="160" t="s">
        <v>238</v>
      </c>
      <c r="F414" s="93"/>
      <c r="G414" s="93"/>
      <c r="H414" s="32">
        <f t="shared" si="96"/>
        <v>0</v>
      </c>
      <c r="I414" s="170">
        <f t="shared" si="97"/>
        <v>0</v>
      </c>
      <c r="J414" s="170">
        <f t="shared" si="97"/>
        <v>0</v>
      </c>
      <c r="K414" s="207">
        <f t="shared" si="98"/>
        <v>0</v>
      </c>
    </row>
    <row r="415" spans="1:11" ht="38.25">
      <c r="A415" s="30"/>
      <c r="B415" s="41" t="s">
        <v>573</v>
      </c>
      <c r="C415" s="288" t="s">
        <v>782</v>
      </c>
      <c r="D415" s="42">
        <v>10</v>
      </c>
      <c r="E415" s="160" t="s">
        <v>238</v>
      </c>
      <c r="F415" s="93"/>
      <c r="G415" s="93"/>
      <c r="H415" s="32">
        <f t="shared" si="96"/>
        <v>0</v>
      </c>
      <c r="I415" s="170">
        <f t="shared" si="97"/>
        <v>0</v>
      </c>
      <c r="J415" s="170">
        <f t="shared" si="97"/>
        <v>0</v>
      </c>
      <c r="K415" s="207">
        <f t="shared" si="98"/>
        <v>0</v>
      </c>
    </row>
    <row r="416" spans="1:11" ht="38.25">
      <c r="A416" s="301"/>
      <c r="B416" s="41" t="s">
        <v>574</v>
      </c>
      <c r="C416" s="288" t="s">
        <v>783</v>
      </c>
      <c r="D416" s="289">
        <v>6</v>
      </c>
      <c r="E416" s="160" t="s">
        <v>238</v>
      </c>
      <c r="F416" s="93"/>
      <c r="G416" s="93"/>
      <c r="H416" s="32">
        <f aca="true" t="shared" si="99" ref="H416:H425">SUM(F416:G416)*D416</f>
        <v>0</v>
      </c>
      <c r="I416" s="33">
        <f t="shared" si="97"/>
        <v>0</v>
      </c>
      <c r="J416" s="33">
        <f t="shared" si="97"/>
        <v>0</v>
      </c>
      <c r="K416" s="207">
        <f t="shared" si="98"/>
        <v>0</v>
      </c>
    </row>
    <row r="417" spans="1:11" ht="38.25">
      <c r="A417" s="301"/>
      <c r="B417" s="41" t="s">
        <v>575</v>
      </c>
      <c r="C417" s="288" t="s">
        <v>784</v>
      </c>
      <c r="D417" s="289">
        <v>1</v>
      </c>
      <c r="E417" s="160" t="s">
        <v>238</v>
      </c>
      <c r="F417" s="93"/>
      <c r="G417" s="93"/>
      <c r="H417" s="32">
        <f t="shared" si="99"/>
        <v>0</v>
      </c>
      <c r="I417" s="33">
        <f t="shared" si="97"/>
        <v>0</v>
      </c>
      <c r="J417" s="33">
        <f t="shared" si="97"/>
        <v>0</v>
      </c>
      <c r="K417" s="207">
        <f t="shared" si="98"/>
        <v>0</v>
      </c>
    </row>
    <row r="418" spans="1:13" ht="12.75">
      <c r="A418" s="30"/>
      <c r="B418" s="41" t="s">
        <v>576</v>
      </c>
      <c r="C418" s="43" t="s">
        <v>790</v>
      </c>
      <c r="D418" s="42">
        <v>16</v>
      </c>
      <c r="E418" s="160" t="s">
        <v>238</v>
      </c>
      <c r="F418" s="93"/>
      <c r="G418" s="93"/>
      <c r="H418" s="32">
        <f t="shared" si="99"/>
        <v>0</v>
      </c>
      <c r="I418" s="170">
        <f t="shared" si="97"/>
        <v>0</v>
      </c>
      <c r="J418" s="170">
        <f t="shared" si="97"/>
        <v>0</v>
      </c>
      <c r="K418" s="207">
        <f t="shared" si="98"/>
        <v>0</v>
      </c>
      <c r="L418" s="167"/>
      <c r="M418" s="190"/>
    </row>
    <row r="419" spans="1:13" ht="12.75">
      <c r="A419" s="30"/>
      <c r="B419" s="41" t="s">
        <v>577</v>
      </c>
      <c r="C419" s="43" t="s">
        <v>67</v>
      </c>
      <c r="D419" s="42">
        <v>10</v>
      </c>
      <c r="E419" s="36" t="s">
        <v>16</v>
      </c>
      <c r="F419" s="93"/>
      <c r="G419" s="93"/>
      <c r="H419" s="32">
        <f t="shared" si="99"/>
        <v>0</v>
      </c>
      <c r="I419" s="170">
        <f t="shared" si="97"/>
        <v>0</v>
      </c>
      <c r="J419" s="170">
        <f t="shared" si="97"/>
        <v>0</v>
      </c>
      <c r="K419" s="207">
        <f t="shared" si="98"/>
        <v>0</v>
      </c>
      <c r="L419" s="167"/>
      <c r="M419" s="190"/>
    </row>
    <row r="420" spans="1:13" ht="12.75">
      <c r="A420" s="30"/>
      <c r="B420" s="41" t="s">
        <v>578</v>
      </c>
      <c r="C420" s="43" t="s">
        <v>770</v>
      </c>
      <c r="D420" s="42">
        <v>5</v>
      </c>
      <c r="E420" s="160" t="s">
        <v>238</v>
      </c>
      <c r="F420" s="93"/>
      <c r="G420" s="93"/>
      <c r="H420" s="32">
        <f t="shared" si="99"/>
        <v>0</v>
      </c>
      <c r="I420" s="170">
        <f t="shared" si="97"/>
        <v>0</v>
      </c>
      <c r="J420" s="170">
        <f t="shared" si="97"/>
        <v>0</v>
      </c>
      <c r="K420" s="207">
        <f t="shared" si="98"/>
        <v>0</v>
      </c>
      <c r="L420" s="167"/>
      <c r="M420" s="190"/>
    </row>
    <row r="421" spans="1:11" ht="12.75">
      <c r="A421" s="30"/>
      <c r="B421" s="41" t="s">
        <v>579</v>
      </c>
      <c r="C421" s="43" t="s">
        <v>618</v>
      </c>
      <c r="D421" s="42">
        <v>16</v>
      </c>
      <c r="E421" s="160" t="s">
        <v>238</v>
      </c>
      <c r="F421" s="93"/>
      <c r="G421" s="93"/>
      <c r="H421" s="32">
        <f>(F421+G421)*D421</f>
        <v>0</v>
      </c>
      <c r="I421" s="170">
        <f t="shared" si="97"/>
        <v>0</v>
      </c>
      <c r="J421" s="170">
        <f t="shared" si="97"/>
        <v>0</v>
      </c>
      <c r="K421" s="207">
        <f t="shared" si="98"/>
        <v>0</v>
      </c>
    </row>
    <row r="422" spans="1:11" ht="12.75">
      <c r="A422" s="300"/>
      <c r="B422" s="41" t="s">
        <v>624</v>
      </c>
      <c r="C422" s="288" t="s">
        <v>619</v>
      </c>
      <c r="D422" s="289">
        <v>16</v>
      </c>
      <c r="E422" s="160" t="s">
        <v>238</v>
      </c>
      <c r="F422" s="341"/>
      <c r="G422" s="339"/>
      <c r="H422" s="311">
        <f>(F422+G422)*D422</f>
        <v>0</v>
      </c>
      <c r="I422" s="312">
        <f t="shared" si="97"/>
        <v>0</v>
      </c>
      <c r="J422" s="170">
        <f t="shared" si="97"/>
        <v>0</v>
      </c>
      <c r="K422" s="207">
        <f t="shared" si="98"/>
        <v>0</v>
      </c>
    </row>
    <row r="423" spans="1:11" ht="12.75">
      <c r="A423" s="30"/>
      <c r="B423" s="41" t="s">
        <v>625</v>
      </c>
      <c r="C423" s="43" t="s">
        <v>620</v>
      </c>
      <c r="D423" s="42">
        <v>42</v>
      </c>
      <c r="E423" s="156" t="s">
        <v>16</v>
      </c>
      <c r="F423" s="93"/>
      <c r="G423" s="93"/>
      <c r="H423" s="32">
        <f>SUM(F423:G423)*D423</f>
        <v>0</v>
      </c>
      <c r="I423" s="170">
        <f t="shared" si="97"/>
        <v>0</v>
      </c>
      <c r="J423" s="170">
        <f t="shared" si="97"/>
        <v>0</v>
      </c>
      <c r="K423" s="207">
        <f t="shared" si="98"/>
        <v>0</v>
      </c>
    </row>
    <row r="424" spans="1:11" ht="12.75">
      <c r="A424" s="300"/>
      <c r="B424" s="41" t="s">
        <v>626</v>
      </c>
      <c r="C424" s="288" t="s">
        <v>621</v>
      </c>
      <c r="D424" s="289">
        <v>16</v>
      </c>
      <c r="E424" s="160" t="s">
        <v>238</v>
      </c>
      <c r="F424" s="341"/>
      <c r="G424" s="339"/>
      <c r="H424" s="311">
        <f>SUM(F424:G424)*D424</f>
        <v>0</v>
      </c>
      <c r="I424" s="312">
        <f t="shared" si="97"/>
        <v>0</v>
      </c>
      <c r="J424" s="170">
        <f t="shared" si="97"/>
        <v>0</v>
      </c>
      <c r="K424" s="207">
        <f t="shared" si="98"/>
        <v>0</v>
      </c>
    </row>
    <row r="425" spans="1:11" ht="12.75">
      <c r="A425" s="30"/>
      <c r="B425" s="41" t="s">
        <v>627</v>
      </c>
      <c r="C425" s="43" t="s">
        <v>563</v>
      </c>
      <c r="D425" s="42">
        <v>20</v>
      </c>
      <c r="E425" s="156" t="s">
        <v>16</v>
      </c>
      <c r="F425" s="93"/>
      <c r="G425" s="93"/>
      <c r="H425" s="32">
        <f t="shared" si="99"/>
        <v>0</v>
      </c>
      <c r="I425" s="170">
        <f t="shared" si="97"/>
        <v>0</v>
      </c>
      <c r="J425" s="170">
        <f t="shared" si="97"/>
        <v>0</v>
      </c>
      <c r="K425" s="207">
        <f t="shared" si="98"/>
        <v>0</v>
      </c>
    </row>
    <row r="426" spans="1:11" ht="12.75">
      <c r="A426" s="55"/>
      <c r="B426" s="286">
        <v>6</v>
      </c>
      <c r="C426" s="313" t="s">
        <v>90</v>
      </c>
      <c r="D426" s="92"/>
      <c r="E426" s="314"/>
      <c r="F426" s="315"/>
      <c r="G426" s="315"/>
      <c r="H426" s="175"/>
      <c r="I426" s="174"/>
      <c r="J426" s="174"/>
      <c r="K426" s="287"/>
    </row>
    <row r="427" spans="1:11" ht="38.25">
      <c r="A427" s="30"/>
      <c r="B427" s="305" t="s">
        <v>31</v>
      </c>
      <c r="C427" s="305" t="s">
        <v>107</v>
      </c>
      <c r="D427" s="166">
        <v>1</v>
      </c>
      <c r="E427" s="160" t="s">
        <v>238</v>
      </c>
      <c r="F427" s="93"/>
      <c r="G427" s="93"/>
      <c r="H427" s="32">
        <f aca="true" t="shared" si="100" ref="H427:H439">SUM(F427:G427)*D427</f>
        <v>0</v>
      </c>
      <c r="I427" s="33">
        <f aca="true" t="shared" si="101" ref="I427:J439">TRUNC(F427*(1+$K$4),2)</f>
        <v>0</v>
      </c>
      <c r="J427" s="33">
        <f t="shared" si="101"/>
        <v>0</v>
      </c>
      <c r="K427" s="207">
        <f aca="true" t="shared" si="102" ref="K427:K439">SUM(I427:J427)*D427</f>
        <v>0</v>
      </c>
    </row>
    <row r="428" spans="1:11" ht="38.25">
      <c r="A428" s="316"/>
      <c r="B428" s="305" t="s">
        <v>43</v>
      </c>
      <c r="C428" s="305" t="s">
        <v>791</v>
      </c>
      <c r="D428" s="166">
        <v>5</v>
      </c>
      <c r="E428" s="160" t="s">
        <v>238</v>
      </c>
      <c r="F428" s="93"/>
      <c r="G428" s="93"/>
      <c r="H428" s="32">
        <f t="shared" si="100"/>
        <v>0</v>
      </c>
      <c r="I428" s="33">
        <f t="shared" si="101"/>
        <v>0</v>
      </c>
      <c r="J428" s="33">
        <f t="shared" si="101"/>
        <v>0</v>
      </c>
      <c r="K428" s="207">
        <f t="shared" si="102"/>
        <v>0</v>
      </c>
    </row>
    <row r="429" spans="1:11" ht="12.75">
      <c r="A429" s="310"/>
      <c r="B429" s="305" t="s">
        <v>84</v>
      </c>
      <c r="C429" s="305" t="s">
        <v>792</v>
      </c>
      <c r="D429" s="166">
        <v>2</v>
      </c>
      <c r="E429" s="160" t="s">
        <v>238</v>
      </c>
      <c r="F429" s="93"/>
      <c r="G429" s="93"/>
      <c r="H429" s="32">
        <f t="shared" si="100"/>
        <v>0</v>
      </c>
      <c r="I429" s="33">
        <f t="shared" si="101"/>
        <v>0</v>
      </c>
      <c r="J429" s="33">
        <f t="shared" si="101"/>
        <v>0</v>
      </c>
      <c r="K429" s="207">
        <f t="shared" si="102"/>
        <v>0</v>
      </c>
    </row>
    <row r="430" spans="1:11" ht="12.75">
      <c r="A430" s="310"/>
      <c r="B430" s="305" t="s">
        <v>131</v>
      </c>
      <c r="C430" s="305" t="s">
        <v>793</v>
      </c>
      <c r="D430" s="166">
        <v>1</v>
      </c>
      <c r="E430" s="160" t="s">
        <v>238</v>
      </c>
      <c r="F430" s="93"/>
      <c r="G430" s="93"/>
      <c r="H430" s="32">
        <f t="shared" si="100"/>
        <v>0</v>
      </c>
      <c r="I430" s="33">
        <f t="shared" si="101"/>
        <v>0</v>
      </c>
      <c r="J430" s="33">
        <f t="shared" si="101"/>
        <v>0</v>
      </c>
      <c r="K430" s="207">
        <f t="shared" si="102"/>
        <v>0</v>
      </c>
    </row>
    <row r="431" spans="1:11" ht="25.5">
      <c r="A431" s="310"/>
      <c r="B431" s="305" t="s">
        <v>132</v>
      </c>
      <c r="C431" s="305" t="s">
        <v>820</v>
      </c>
      <c r="D431" s="166">
        <v>300</v>
      </c>
      <c r="E431" s="156" t="s">
        <v>16</v>
      </c>
      <c r="F431" s="93"/>
      <c r="G431" s="93"/>
      <c r="H431" s="32">
        <f t="shared" si="100"/>
        <v>0</v>
      </c>
      <c r="I431" s="33">
        <f t="shared" si="101"/>
        <v>0</v>
      </c>
      <c r="J431" s="33">
        <f t="shared" si="101"/>
        <v>0</v>
      </c>
      <c r="K431" s="207">
        <f t="shared" si="102"/>
        <v>0</v>
      </c>
    </row>
    <row r="432" spans="1:11" ht="12.75">
      <c r="A432" s="310"/>
      <c r="B432" s="305" t="s">
        <v>133</v>
      </c>
      <c r="C432" s="317" t="s">
        <v>794</v>
      </c>
      <c r="D432" s="42">
        <v>50</v>
      </c>
      <c r="E432" s="42" t="s">
        <v>16</v>
      </c>
      <c r="F432" s="93"/>
      <c r="G432" s="93"/>
      <c r="H432" s="32">
        <f t="shared" si="100"/>
        <v>0</v>
      </c>
      <c r="I432" s="33">
        <f t="shared" si="101"/>
        <v>0</v>
      </c>
      <c r="J432" s="33">
        <f t="shared" si="101"/>
        <v>0</v>
      </c>
      <c r="K432" s="207">
        <f t="shared" si="102"/>
        <v>0</v>
      </c>
    </row>
    <row r="433" spans="1:11" ht="12.75">
      <c r="A433" s="318"/>
      <c r="B433" s="305" t="s">
        <v>134</v>
      </c>
      <c r="C433" s="317" t="s">
        <v>795</v>
      </c>
      <c r="D433" s="42">
        <v>25</v>
      </c>
      <c r="E433" s="160" t="s">
        <v>238</v>
      </c>
      <c r="F433" s="93"/>
      <c r="G433" s="93"/>
      <c r="H433" s="32">
        <f t="shared" si="100"/>
        <v>0</v>
      </c>
      <c r="I433" s="33">
        <f t="shared" si="101"/>
        <v>0</v>
      </c>
      <c r="J433" s="33">
        <f t="shared" si="101"/>
        <v>0</v>
      </c>
      <c r="K433" s="207">
        <f t="shared" si="102"/>
        <v>0</v>
      </c>
    </row>
    <row r="434" spans="1:11" ht="25.5">
      <c r="A434" s="318"/>
      <c r="B434" s="305" t="s">
        <v>148</v>
      </c>
      <c r="C434" s="317" t="s">
        <v>796</v>
      </c>
      <c r="D434" s="42">
        <v>2</v>
      </c>
      <c r="E434" s="160" t="s">
        <v>238</v>
      </c>
      <c r="F434" s="93"/>
      <c r="G434" s="93"/>
      <c r="H434" s="32">
        <f t="shared" si="100"/>
        <v>0</v>
      </c>
      <c r="I434" s="33">
        <f t="shared" si="101"/>
        <v>0</v>
      </c>
      <c r="J434" s="33">
        <f t="shared" si="101"/>
        <v>0</v>
      </c>
      <c r="K434" s="207">
        <f t="shared" si="102"/>
        <v>0</v>
      </c>
    </row>
    <row r="435" spans="1:13" ht="12.75">
      <c r="A435" s="30"/>
      <c r="B435" s="305" t="s">
        <v>649</v>
      </c>
      <c r="C435" s="43" t="s">
        <v>617</v>
      </c>
      <c r="D435" s="42">
        <v>6</v>
      </c>
      <c r="E435" s="156" t="s">
        <v>16</v>
      </c>
      <c r="F435" s="93"/>
      <c r="G435" s="93"/>
      <c r="H435" s="32">
        <f t="shared" si="100"/>
        <v>0</v>
      </c>
      <c r="I435" s="33">
        <f t="shared" si="101"/>
        <v>0</v>
      </c>
      <c r="J435" s="33">
        <f t="shared" si="101"/>
        <v>0</v>
      </c>
      <c r="K435" s="207">
        <f t="shared" si="102"/>
        <v>0</v>
      </c>
      <c r="M435" s="167"/>
    </row>
    <row r="436" spans="1:13" ht="12.75">
      <c r="A436" s="300"/>
      <c r="B436" s="305" t="s">
        <v>650</v>
      </c>
      <c r="C436" s="288" t="s">
        <v>644</v>
      </c>
      <c r="D436" s="289">
        <v>2</v>
      </c>
      <c r="E436" s="160" t="s">
        <v>238</v>
      </c>
      <c r="F436" s="93"/>
      <c r="G436" s="93"/>
      <c r="H436" s="32">
        <f>SUM(F436,G436)*D436</f>
        <v>0</v>
      </c>
      <c r="I436" s="33">
        <f t="shared" si="101"/>
        <v>0</v>
      </c>
      <c r="J436" s="33">
        <f t="shared" si="101"/>
        <v>0</v>
      </c>
      <c r="K436" s="207">
        <f t="shared" si="102"/>
        <v>0</v>
      </c>
      <c r="M436" s="167"/>
    </row>
    <row r="437" spans="1:13" ht="25.5">
      <c r="A437" s="30"/>
      <c r="B437" s="305" t="s">
        <v>651</v>
      </c>
      <c r="C437" s="288" t="s">
        <v>646</v>
      </c>
      <c r="D437" s="289">
        <v>4</v>
      </c>
      <c r="E437" s="160" t="s">
        <v>238</v>
      </c>
      <c r="F437" s="93"/>
      <c r="G437" s="93"/>
      <c r="H437" s="32">
        <f>SUM(F437:G437)*D437</f>
        <v>0</v>
      </c>
      <c r="I437" s="33">
        <f t="shared" si="101"/>
        <v>0</v>
      </c>
      <c r="J437" s="33">
        <f t="shared" si="101"/>
        <v>0</v>
      </c>
      <c r="K437" s="207">
        <f t="shared" si="102"/>
        <v>0</v>
      </c>
      <c r="M437" s="167"/>
    </row>
    <row r="438" spans="1:13" ht="12.75">
      <c r="A438" s="163"/>
      <c r="B438" s="305" t="s">
        <v>652</v>
      </c>
      <c r="C438" s="43" t="s">
        <v>589</v>
      </c>
      <c r="D438" s="29">
        <v>4</v>
      </c>
      <c r="E438" s="160" t="s">
        <v>238</v>
      </c>
      <c r="F438" s="93"/>
      <c r="G438" s="93"/>
      <c r="H438" s="32">
        <f>SUM(F438,G438)*D438</f>
        <v>0</v>
      </c>
      <c r="I438" s="33">
        <f t="shared" si="101"/>
        <v>0</v>
      </c>
      <c r="J438" s="33">
        <f t="shared" si="101"/>
        <v>0</v>
      </c>
      <c r="K438" s="182">
        <f t="shared" si="102"/>
        <v>0</v>
      </c>
      <c r="M438" s="167"/>
    </row>
    <row r="439" spans="1:13" ht="12.75">
      <c r="A439" s="318"/>
      <c r="B439" s="305" t="s">
        <v>653</v>
      </c>
      <c r="C439" s="43" t="s">
        <v>645</v>
      </c>
      <c r="D439" s="289">
        <v>4</v>
      </c>
      <c r="E439" s="160" t="s">
        <v>238</v>
      </c>
      <c r="F439" s="93"/>
      <c r="G439" s="93"/>
      <c r="H439" s="32">
        <f t="shared" si="100"/>
        <v>0</v>
      </c>
      <c r="I439" s="33">
        <f t="shared" si="101"/>
        <v>0</v>
      </c>
      <c r="J439" s="33">
        <f t="shared" si="101"/>
        <v>0</v>
      </c>
      <c r="K439" s="207">
        <f t="shared" si="102"/>
        <v>0</v>
      </c>
      <c r="M439" s="167"/>
    </row>
    <row r="440" spans="1:13" ht="12.75">
      <c r="A440" s="319"/>
      <c r="B440" s="286">
        <v>7</v>
      </c>
      <c r="C440" s="57" t="s">
        <v>175</v>
      </c>
      <c r="D440" s="195"/>
      <c r="E440" s="320"/>
      <c r="F440" s="37"/>
      <c r="G440" s="37"/>
      <c r="H440" s="321"/>
      <c r="I440" s="322"/>
      <c r="J440" s="320"/>
      <c r="K440" s="321"/>
      <c r="M440" s="167"/>
    </row>
    <row r="441" spans="1:13" ht="63.75">
      <c r="A441" s="300"/>
      <c r="B441" s="187" t="s">
        <v>91</v>
      </c>
      <c r="C441" s="187" t="s">
        <v>280</v>
      </c>
      <c r="D441" s="289">
        <v>54</v>
      </c>
      <c r="E441" s="160" t="s">
        <v>238</v>
      </c>
      <c r="F441" s="93"/>
      <c r="G441" s="93"/>
      <c r="H441" s="203">
        <f aca="true" t="shared" si="103" ref="H441:H446">SUM(F441,G441)*D441</f>
        <v>0</v>
      </c>
      <c r="I441" s="158">
        <f aca="true" t="shared" si="104" ref="I441:J450">TRUNC(F441*(1+$K$4),2)</f>
        <v>0</v>
      </c>
      <c r="J441" s="158">
        <f t="shared" si="104"/>
        <v>0</v>
      </c>
      <c r="K441" s="323">
        <f aca="true" t="shared" si="105" ref="K441:K450">SUM(I441:J441)*D441</f>
        <v>0</v>
      </c>
      <c r="M441" s="167"/>
    </row>
    <row r="442" spans="1:13" ht="25.5">
      <c r="A442" s="30"/>
      <c r="B442" s="187" t="s">
        <v>92</v>
      </c>
      <c r="C442" s="305" t="s">
        <v>220</v>
      </c>
      <c r="D442" s="166">
        <v>50</v>
      </c>
      <c r="E442" s="160" t="s">
        <v>238</v>
      </c>
      <c r="F442" s="93"/>
      <c r="G442" s="93"/>
      <c r="H442" s="32">
        <f t="shared" si="103"/>
        <v>0</v>
      </c>
      <c r="I442" s="33">
        <f t="shared" si="104"/>
        <v>0</v>
      </c>
      <c r="J442" s="33">
        <f t="shared" si="104"/>
        <v>0</v>
      </c>
      <c r="K442" s="207">
        <f>SUM(I442:J442)*D442</f>
        <v>0</v>
      </c>
      <c r="M442" s="167"/>
    </row>
    <row r="443" spans="1:13" ht="38.25">
      <c r="A443" s="300"/>
      <c r="B443" s="187" t="s">
        <v>93</v>
      </c>
      <c r="C443" s="324" t="s">
        <v>586</v>
      </c>
      <c r="D443" s="289">
        <v>22</v>
      </c>
      <c r="E443" s="160" t="s">
        <v>238</v>
      </c>
      <c r="F443" s="93"/>
      <c r="G443" s="93"/>
      <c r="H443" s="32">
        <f t="shared" si="103"/>
        <v>0</v>
      </c>
      <c r="I443" s="170">
        <f t="shared" si="104"/>
        <v>0</v>
      </c>
      <c r="J443" s="170">
        <f t="shared" si="104"/>
        <v>0</v>
      </c>
      <c r="K443" s="182">
        <f t="shared" si="105"/>
        <v>0</v>
      </c>
      <c r="M443" s="167"/>
    </row>
    <row r="444" spans="1:13" ht="51">
      <c r="A444" s="300"/>
      <c r="B444" s="187" t="s">
        <v>94</v>
      </c>
      <c r="C444" s="324" t="s">
        <v>221</v>
      </c>
      <c r="D444" s="289">
        <v>50</v>
      </c>
      <c r="E444" s="160" t="s">
        <v>238</v>
      </c>
      <c r="F444" s="93"/>
      <c r="G444" s="93"/>
      <c r="H444" s="32">
        <f t="shared" si="103"/>
        <v>0</v>
      </c>
      <c r="I444" s="170">
        <f t="shared" si="104"/>
        <v>0</v>
      </c>
      <c r="J444" s="170">
        <f t="shared" si="104"/>
        <v>0</v>
      </c>
      <c r="K444" s="182">
        <f t="shared" si="105"/>
        <v>0</v>
      </c>
      <c r="M444" s="167"/>
    </row>
    <row r="445" spans="1:13" ht="12.75">
      <c r="A445" s="318"/>
      <c r="B445" s="187" t="s">
        <v>149</v>
      </c>
      <c r="C445" s="43" t="s">
        <v>660</v>
      </c>
      <c r="D445" s="29">
        <v>2</v>
      </c>
      <c r="E445" s="160" t="s">
        <v>238</v>
      </c>
      <c r="F445" s="22" t="s">
        <v>15</v>
      </c>
      <c r="G445" s="93"/>
      <c r="H445" s="32">
        <f t="shared" si="103"/>
        <v>0</v>
      </c>
      <c r="I445" s="33" t="s">
        <v>15</v>
      </c>
      <c r="J445" s="33">
        <f t="shared" si="104"/>
        <v>0</v>
      </c>
      <c r="K445" s="182">
        <f t="shared" si="105"/>
        <v>0</v>
      </c>
      <c r="M445" s="167"/>
    </row>
    <row r="446" spans="1:13" ht="25.5">
      <c r="A446" s="318"/>
      <c r="B446" s="187" t="s">
        <v>149</v>
      </c>
      <c r="C446" s="43" t="s">
        <v>643</v>
      </c>
      <c r="D446" s="29">
        <v>14</v>
      </c>
      <c r="E446" s="160" t="s">
        <v>238</v>
      </c>
      <c r="F446" s="93"/>
      <c r="G446" s="93"/>
      <c r="H446" s="32">
        <f t="shared" si="103"/>
        <v>0</v>
      </c>
      <c r="I446" s="33">
        <f>TRUNC(F446*(1+$K$4),2)</f>
        <v>0</v>
      </c>
      <c r="J446" s="33">
        <f>TRUNC(G446*(1+$K$4),2)</f>
        <v>0</v>
      </c>
      <c r="K446" s="182">
        <f>SUM(I446:J446)*D446</f>
        <v>0</v>
      </c>
      <c r="M446" s="167"/>
    </row>
    <row r="447" spans="1:13" ht="12.75">
      <c r="A447" s="318"/>
      <c r="B447" s="187" t="s">
        <v>150</v>
      </c>
      <c r="C447" s="305" t="s">
        <v>222</v>
      </c>
      <c r="D447" s="166">
        <v>6</v>
      </c>
      <c r="E447" s="160" t="s">
        <v>238</v>
      </c>
      <c r="F447" s="93"/>
      <c r="G447" s="93"/>
      <c r="H447" s="32">
        <f>SUM(F447:G447)*D447</f>
        <v>0</v>
      </c>
      <c r="I447" s="170">
        <f t="shared" si="104"/>
        <v>0</v>
      </c>
      <c r="J447" s="170">
        <f t="shared" si="104"/>
        <v>0</v>
      </c>
      <c r="K447" s="182">
        <f t="shared" si="105"/>
        <v>0</v>
      </c>
      <c r="M447" s="167"/>
    </row>
    <row r="448" spans="1:13" ht="12.75">
      <c r="A448" s="318"/>
      <c r="B448" s="187" t="s">
        <v>580</v>
      </c>
      <c r="C448" s="305" t="s">
        <v>223</v>
      </c>
      <c r="D448" s="166">
        <v>4</v>
      </c>
      <c r="E448" s="160" t="s">
        <v>238</v>
      </c>
      <c r="F448" s="93"/>
      <c r="G448" s="93"/>
      <c r="H448" s="32">
        <f>SUM(F448:G448)*D448</f>
        <v>0</v>
      </c>
      <c r="I448" s="170">
        <f t="shared" si="104"/>
        <v>0</v>
      </c>
      <c r="J448" s="170">
        <f t="shared" si="104"/>
        <v>0</v>
      </c>
      <c r="K448" s="182">
        <f t="shared" si="105"/>
        <v>0</v>
      </c>
      <c r="M448" s="167"/>
    </row>
    <row r="449" spans="1:13" ht="12.75">
      <c r="A449" s="318"/>
      <c r="B449" s="187" t="s">
        <v>581</v>
      </c>
      <c r="C449" s="43" t="s">
        <v>62</v>
      </c>
      <c r="D449" s="88">
        <v>600</v>
      </c>
      <c r="E449" s="156" t="s">
        <v>75</v>
      </c>
      <c r="F449" s="93"/>
      <c r="G449" s="93"/>
      <c r="H449" s="32">
        <f>SUM(F449:G449)*D449</f>
        <v>0</v>
      </c>
      <c r="I449" s="33">
        <f t="shared" si="104"/>
        <v>0</v>
      </c>
      <c r="J449" s="33">
        <f t="shared" si="104"/>
        <v>0</v>
      </c>
      <c r="K449" s="207">
        <f t="shared" si="105"/>
        <v>0</v>
      </c>
      <c r="M449" s="167"/>
    </row>
    <row r="450" spans="1:11" ht="12.75">
      <c r="A450" s="318"/>
      <c r="B450" s="187" t="s">
        <v>582</v>
      </c>
      <c r="C450" s="43" t="s">
        <v>797</v>
      </c>
      <c r="D450" s="29">
        <v>3</v>
      </c>
      <c r="E450" s="160" t="s">
        <v>238</v>
      </c>
      <c r="F450" s="93"/>
      <c r="G450" s="93"/>
      <c r="H450" s="32">
        <f aca="true" t="shared" si="106" ref="H450:H455">SUM(F450,G450)*D450</f>
        <v>0</v>
      </c>
      <c r="I450" s="33">
        <f t="shared" si="104"/>
        <v>0</v>
      </c>
      <c r="J450" s="33">
        <f t="shared" si="104"/>
        <v>0</v>
      </c>
      <c r="K450" s="182">
        <f t="shared" si="105"/>
        <v>0</v>
      </c>
    </row>
    <row r="451" spans="1:11" ht="12.75">
      <c r="A451" s="318"/>
      <c r="B451" s="187" t="s">
        <v>583</v>
      </c>
      <c r="C451" s="89" t="s">
        <v>798</v>
      </c>
      <c r="D451" s="90">
        <v>3</v>
      </c>
      <c r="E451" s="91" t="s">
        <v>16</v>
      </c>
      <c r="F451" s="93"/>
      <c r="G451" s="93"/>
      <c r="H451" s="32">
        <f t="shared" si="106"/>
        <v>0</v>
      </c>
      <c r="I451" s="33">
        <f>TRUNC(F451*(1+$K$4),2)</f>
        <v>0</v>
      </c>
      <c r="J451" s="33">
        <f>TRUNC(G451*(1+$K$4),2)</f>
        <v>0</v>
      </c>
      <c r="K451" s="182">
        <f aca="true" t="shared" si="107" ref="K451:K456">SUM(I451:J451)*D451</f>
        <v>0</v>
      </c>
    </row>
    <row r="452" spans="1:11" ht="12.75">
      <c r="A452" s="318"/>
      <c r="B452" s="187" t="s">
        <v>584</v>
      </c>
      <c r="C452" s="43" t="s">
        <v>799</v>
      </c>
      <c r="D452" s="29">
        <v>3</v>
      </c>
      <c r="E452" s="160" t="s">
        <v>238</v>
      </c>
      <c r="F452" s="93"/>
      <c r="G452" s="93"/>
      <c r="H452" s="32">
        <f t="shared" si="106"/>
        <v>0</v>
      </c>
      <c r="I452" s="33">
        <f>TRUNC(F452*(1+$K$4),2)</f>
        <v>0</v>
      </c>
      <c r="J452" s="33">
        <f>TRUNC(G452*(1+$K$4),2)</f>
        <v>0</v>
      </c>
      <c r="K452" s="182">
        <f t="shared" si="107"/>
        <v>0</v>
      </c>
    </row>
    <row r="453" spans="1:11" ht="12.75">
      <c r="A453" s="325"/>
      <c r="B453" s="187" t="s">
        <v>585</v>
      </c>
      <c r="C453" s="326" t="s">
        <v>162</v>
      </c>
      <c r="D453" s="302">
        <v>40</v>
      </c>
      <c r="E453" s="160" t="s">
        <v>238</v>
      </c>
      <c r="F453" s="101"/>
      <c r="G453" s="101"/>
      <c r="H453" s="304">
        <f t="shared" si="106"/>
        <v>0</v>
      </c>
      <c r="I453" s="33">
        <f aca="true" t="shared" si="108" ref="I453:J456">TRUNC(F453*(1+$K$4),2)</f>
        <v>0</v>
      </c>
      <c r="J453" s="33">
        <f t="shared" si="108"/>
        <v>0</v>
      </c>
      <c r="K453" s="227">
        <f t="shared" si="107"/>
        <v>0</v>
      </c>
    </row>
    <row r="454" spans="1:11" ht="12.75">
      <c r="A454" s="30"/>
      <c r="B454" s="187" t="s">
        <v>654</v>
      </c>
      <c r="C454" s="43" t="s">
        <v>224</v>
      </c>
      <c r="D454" s="42">
        <v>50</v>
      </c>
      <c r="E454" s="36" t="s">
        <v>16</v>
      </c>
      <c r="F454" s="93"/>
      <c r="G454" s="93"/>
      <c r="H454" s="32">
        <f t="shared" si="106"/>
        <v>0</v>
      </c>
      <c r="I454" s="33">
        <f t="shared" si="108"/>
        <v>0</v>
      </c>
      <c r="J454" s="33">
        <f t="shared" si="108"/>
        <v>0</v>
      </c>
      <c r="K454" s="182">
        <f t="shared" si="107"/>
        <v>0</v>
      </c>
    </row>
    <row r="455" spans="1:11" ht="25.5">
      <c r="A455" s="30"/>
      <c r="B455" s="187" t="s">
        <v>655</v>
      </c>
      <c r="C455" s="43" t="s">
        <v>914</v>
      </c>
      <c r="D455" s="42">
        <v>20</v>
      </c>
      <c r="E455" s="160" t="s">
        <v>238</v>
      </c>
      <c r="F455" s="93"/>
      <c r="G455" s="93"/>
      <c r="H455" s="32">
        <f t="shared" si="106"/>
        <v>0</v>
      </c>
      <c r="I455" s="33">
        <f t="shared" si="108"/>
        <v>0</v>
      </c>
      <c r="J455" s="33">
        <f t="shared" si="108"/>
        <v>0</v>
      </c>
      <c r="K455" s="182">
        <f t="shared" si="107"/>
        <v>0</v>
      </c>
    </row>
    <row r="456" spans="1:11" ht="12.75">
      <c r="A456" s="300"/>
      <c r="B456" s="187" t="s">
        <v>656</v>
      </c>
      <c r="C456" s="187" t="s">
        <v>225</v>
      </c>
      <c r="D456" s="289">
        <v>60</v>
      </c>
      <c r="E456" s="290" t="s">
        <v>16</v>
      </c>
      <c r="F456" s="93"/>
      <c r="G456" s="93"/>
      <c r="H456" s="32">
        <f>SUM(F456:G456)*D456</f>
        <v>0</v>
      </c>
      <c r="I456" s="33">
        <f t="shared" si="108"/>
        <v>0</v>
      </c>
      <c r="J456" s="33">
        <f t="shared" si="108"/>
        <v>0</v>
      </c>
      <c r="K456" s="182">
        <f t="shared" si="107"/>
        <v>0</v>
      </c>
    </row>
    <row r="457" spans="1:11" ht="12.75">
      <c r="A457" s="55"/>
      <c r="B457" s="286">
        <v>8</v>
      </c>
      <c r="C457" s="313" t="s">
        <v>622</v>
      </c>
      <c r="D457" s="92"/>
      <c r="E457" s="314"/>
      <c r="F457" s="315"/>
      <c r="G457" s="315"/>
      <c r="H457" s="175"/>
      <c r="I457" s="174"/>
      <c r="J457" s="174"/>
      <c r="K457" s="287"/>
    </row>
    <row r="458" spans="1:11" ht="12.75">
      <c r="A458" s="30"/>
      <c r="B458" s="41" t="s">
        <v>95</v>
      </c>
      <c r="C458" s="43" t="s">
        <v>62</v>
      </c>
      <c r="D458" s="42">
        <v>150</v>
      </c>
      <c r="E458" s="156" t="s">
        <v>16</v>
      </c>
      <c r="F458" s="93"/>
      <c r="G458" s="93"/>
      <c r="H458" s="32">
        <f>SUM(F458:G458)*D458</f>
        <v>0</v>
      </c>
      <c r="I458" s="170">
        <f aca="true" t="shared" si="109" ref="I458:I465">TRUNC(F458*(1+$K$4),2)</f>
        <v>0</v>
      </c>
      <c r="J458" s="170">
        <f aca="true" t="shared" si="110" ref="J458:J465">TRUNC(G458*(1+$K$4),2)</f>
        <v>0</v>
      </c>
      <c r="K458" s="207">
        <f aca="true" t="shared" si="111" ref="K458:K465">SUM(I458:J458)*D458</f>
        <v>0</v>
      </c>
    </row>
    <row r="459" spans="1:11" ht="12.75">
      <c r="A459" s="30"/>
      <c r="B459" s="41" t="s">
        <v>96</v>
      </c>
      <c r="C459" s="43" t="s">
        <v>61</v>
      </c>
      <c r="D459" s="42">
        <v>100</v>
      </c>
      <c r="E459" s="36" t="s">
        <v>16</v>
      </c>
      <c r="F459" s="93"/>
      <c r="G459" s="93"/>
      <c r="H459" s="32">
        <f>SUM(F459:G459)*D459</f>
        <v>0</v>
      </c>
      <c r="I459" s="170">
        <f t="shared" si="109"/>
        <v>0</v>
      </c>
      <c r="J459" s="170">
        <f t="shared" si="110"/>
        <v>0</v>
      </c>
      <c r="K459" s="207">
        <f t="shared" si="111"/>
        <v>0</v>
      </c>
    </row>
    <row r="460" spans="1:11" ht="38.25">
      <c r="A460" s="30"/>
      <c r="B460" s="41" t="s">
        <v>154</v>
      </c>
      <c r="C460" s="288" t="s">
        <v>800</v>
      </c>
      <c r="D460" s="42">
        <v>2</v>
      </c>
      <c r="E460" s="160" t="s">
        <v>238</v>
      </c>
      <c r="F460" s="93"/>
      <c r="G460" s="93"/>
      <c r="H460" s="32">
        <f>SUM(F460:G460)*D460</f>
        <v>0</v>
      </c>
      <c r="I460" s="170">
        <f t="shared" si="109"/>
        <v>0</v>
      </c>
      <c r="J460" s="170">
        <f t="shared" si="110"/>
        <v>0</v>
      </c>
      <c r="K460" s="207">
        <f t="shared" si="111"/>
        <v>0</v>
      </c>
    </row>
    <row r="461" spans="1:11" ht="38.25">
      <c r="A461" s="301"/>
      <c r="B461" s="41" t="s">
        <v>155</v>
      </c>
      <c r="C461" s="288" t="s">
        <v>801</v>
      </c>
      <c r="D461" s="289">
        <v>2</v>
      </c>
      <c r="E461" s="160" t="s">
        <v>238</v>
      </c>
      <c r="F461" s="93"/>
      <c r="G461" s="93"/>
      <c r="H461" s="32">
        <f>SUM(F461:G461)*D461</f>
        <v>0</v>
      </c>
      <c r="I461" s="33">
        <f t="shared" si="109"/>
        <v>0</v>
      </c>
      <c r="J461" s="33">
        <f t="shared" si="110"/>
        <v>0</v>
      </c>
      <c r="K461" s="207">
        <f t="shared" si="111"/>
        <v>0</v>
      </c>
    </row>
    <row r="462" spans="1:11" ht="12.75">
      <c r="A462" s="30"/>
      <c r="B462" s="41" t="s">
        <v>288</v>
      </c>
      <c r="C462" s="43" t="s">
        <v>617</v>
      </c>
      <c r="D462" s="42">
        <v>6</v>
      </c>
      <c r="E462" s="156" t="s">
        <v>16</v>
      </c>
      <c r="F462" s="93"/>
      <c r="G462" s="93"/>
      <c r="H462" s="32">
        <f>SUM(F462:G462)*D462</f>
        <v>0</v>
      </c>
      <c r="I462" s="33">
        <f t="shared" si="109"/>
        <v>0</v>
      </c>
      <c r="J462" s="33">
        <f t="shared" si="110"/>
        <v>0</v>
      </c>
      <c r="K462" s="207">
        <f t="shared" si="111"/>
        <v>0</v>
      </c>
    </row>
    <row r="463" spans="1:11" ht="12.75">
      <c r="A463" s="300"/>
      <c r="B463" s="41" t="s">
        <v>391</v>
      </c>
      <c r="C463" s="288" t="s">
        <v>644</v>
      </c>
      <c r="D463" s="289">
        <v>2</v>
      </c>
      <c r="E463" s="160" t="s">
        <v>238</v>
      </c>
      <c r="F463" s="93"/>
      <c r="G463" s="93"/>
      <c r="H463" s="32">
        <f>SUM(F463,G463)*D463</f>
        <v>0</v>
      </c>
      <c r="I463" s="33">
        <f t="shared" si="109"/>
        <v>0</v>
      </c>
      <c r="J463" s="33">
        <f t="shared" si="110"/>
        <v>0</v>
      </c>
      <c r="K463" s="207">
        <f t="shared" si="111"/>
        <v>0</v>
      </c>
    </row>
    <row r="464" spans="1:11" ht="25.5">
      <c r="A464" s="30"/>
      <c r="B464" s="41" t="s">
        <v>393</v>
      </c>
      <c r="C464" s="288" t="s">
        <v>647</v>
      </c>
      <c r="D464" s="289">
        <v>2</v>
      </c>
      <c r="E464" s="160" t="s">
        <v>238</v>
      </c>
      <c r="F464" s="93"/>
      <c r="G464" s="93"/>
      <c r="H464" s="32">
        <f>SUM(F464:G464)*D464</f>
        <v>0</v>
      </c>
      <c r="I464" s="33">
        <f t="shared" si="109"/>
        <v>0</v>
      </c>
      <c r="J464" s="33">
        <f t="shared" si="110"/>
        <v>0</v>
      </c>
      <c r="K464" s="207">
        <f t="shared" si="111"/>
        <v>0</v>
      </c>
    </row>
    <row r="465" spans="1:11" ht="12.75">
      <c r="A465" s="163"/>
      <c r="B465" s="41" t="s">
        <v>628</v>
      </c>
      <c r="C465" s="43" t="s">
        <v>589</v>
      </c>
      <c r="D465" s="29">
        <v>6</v>
      </c>
      <c r="E465" s="160" t="s">
        <v>238</v>
      </c>
      <c r="F465" s="93"/>
      <c r="G465" s="93"/>
      <c r="H465" s="32">
        <f>SUM(F465,G465)*D465</f>
        <v>0</v>
      </c>
      <c r="I465" s="33">
        <f t="shared" si="109"/>
        <v>0</v>
      </c>
      <c r="J465" s="33">
        <f t="shared" si="110"/>
        <v>0</v>
      </c>
      <c r="K465" s="182">
        <f t="shared" si="111"/>
        <v>0</v>
      </c>
    </row>
    <row r="466" spans="1:11" ht="25.5">
      <c r="A466" s="55"/>
      <c r="B466" s="286">
        <v>9</v>
      </c>
      <c r="C466" s="313" t="s">
        <v>588</v>
      </c>
      <c r="D466" s="92"/>
      <c r="E466" s="314"/>
      <c r="F466" s="315"/>
      <c r="G466" s="315"/>
      <c r="H466" s="175"/>
      <c r="I466" s="174"/>
      <c r="J466" s="174"/>
      <c r="K466" s="287"/>
    </row>
    <row r="467" spans="1:11" ht="12.75">
      <c r="A467" s="30"/>
      <c r="B467" s="41" t="s">
        <v>103</v>
      </c>
      <c r="C467" s="43" t="s">
        <v>617</v>
      </c>
      <c r="D467" s="42">
        <v>60</v>
      </c>
      <c r="E467" s="156" t="s">
        <v>16</v>
      </c>
      <c r="F467" s="93"/>
      <c r="G467" s="93"/>
      <c r="H467" s="32">
        <f>SUM(F467:G467)*D467</f>
        <v>0</v>
      </c>
      <c r="I467" s="33">
        <f aca="true" t="shared" si="112" ref="I467:J471">TRUNC(F467*(1+$K$4),2)</f>
        <v>0</v>
      </c>
      <c r="J467" s="33">
        <f t="shared" si="112"/>
        <v>0</v>
      </c>
      <c r="K467" s="207">
        <f>SUM(I467:J467)*D467</f>
        <v>0</v>
      </c>
    </row>
    <row r="468" spans="1:11" ht="12.75">
      <c r="A468" s="300"/>
      <c r="B468" s="41" t="s">
        <v>289</v>
      </c>
      <c r="C468" s="288" t="s">
        <v>590</v>
      </c>
      <c r="D468" s="289">
        <v>12</v>
      </c>
      <c r="E468" s="160" t="s">
        <v>238</v>
      </c>
      <c r="F468" s="93"/>
      <c r="G468" s="93"/>
      <c r="H468" s="32">
        <f>SUM(F468,G468)*D468</f>
        <v>0</v>
      </c>
      <c r="I468" s="33">
        <f t="shared" si="112"/>
        <v>0</v>
      </c>
      <c r="J468" s="33">
        <f t="shared" si="112"/>
        <v>0</v>
      </c>
      <c r="K468" s="207">
        <f>SUM(I468:J468)*D468</f>
        <v>0</v>
      </c>
    </row>
    <row r="469" spans="1:11" ht="25.5">
      <c r="A469" s="30"/>
      <c r="B469" s="41" t="s">
        <v>290</v>
      </c>
      <c r="C469" s="288" t="s">
        <v>591</v>
      </c>
      <c r="D469" s="289">
        <v>12</v>
      </c>
      <c r="E469" s="160" t="s">
        <v>238</v>
      </c>
      <c r="F469" s="93"/>
      <c r="G469" s="93"/>
      <c r="H469" s="32">
        <f>SUM(F469:G469)*D469</f>
        <v>0</v>
      </c>
      <c r="I469" s="33">
        <f t="shared" si="112"/>
        <v>0</v>
      </c>
      <c r="J469" s="33">
        <f t="shared" si="112"/>
        <v>0</v>
      </c>
      <c r="K469" s="207">
        <f>SUM(I469:J469)*D469</f>
        <v>0</v>
      </c>
    </row>
    <row r="470" spans="1:11" ht="12.75">
      <c r="A470" s="163"/>
      <c r="B470" s="41" t="s">
        <v>291</v>
      </c>
      <c r="C470" s="89" t="s">
        <v>798</v>
      </c>
      <c r="D470" s="90">
        <v>3</v>
      </c>
      <c r="E470" s="91" t="s">
        <v>16</v>
      </c>
      <c r="F470" s="93"/>
      <c r="G470" s="93"/>
      <c r="H470" s="32">
        <f>SUM(F470,G470)*D470</f>
        <v>0</v>
      </c>
      <c r="I470" s="33">
        <f t="shared" si="112"/>
        <v>0</v>
      </c>
      <c r="J470" s="33">
        <f t="shared" si="112"/>
        <v>0</v>
      </c>
      <c r="K470" s="182">
        <f>SUM(I470:J470)*D470</f>
        <v>0</v>
      </c>
    </row>
    <row r="471" spans="1:11" ht="12.75">
      <c r="A471" s="163"/>
      <c r="B471" s="41" t="s">
        <v>292</v>
      </c>
      <c r="C471" s="43" t="s">
        <v>589</v>
      </c>
      <c r="D471" s="29">
        <v>12</v>
      </c>
      <c r="E471" s="160" t="s">
        <v>238</v>
      </c>
      <c r="F471" s="93"/>
      <c r="G471" s="93"/>
      <c r="H471" s="32">
        <f>SUM(F471,G471)*D471</f>
        <v>0</v>
      </c>
      <c r="I471" s="33">
        <f t="shared" si="112"/>
        <v>0</v>
      </c>
      <c r="J471" s="33">
        <f t="shared" si="112"/>
        <v>0</v>
      </c>
      <c r="K471" s="182">
        <f>SUM(I471:J471)*D471</f>
        <v>0</v>
      </c>
    </row>
    <row r="472" spans="1:11" ht="12.75">
      <c r="A472" s="55"/>
      <c r="B472" s="286">
        <v>10</v>
      </c>
      <c r="C472" s="313" t="s">
        <v>281</v>
      </c>
      <c r="D472" s="92"/>
      <c r="E472" s="314"/>
      <c r="F472" s="315"/>
      <c r="G472" s="315"/>
      <c r="H472" s="175"/>
      <c r="I472" s="174"/>
      <c r="J472" s="174"/>
      <c r="K472" s="287"/>
    </row>
    <row r="473" spans="1:11" ht="12.75">
      <c r="A473" s="220"/>
      <c r="B473" s="221" t="s">
        <v>135</v>
      </c>
      <c r="C473" s="222" t="s">
        <v>282</v>
      </c>
      <c r="D473" s="223"/>
      <c r="E473" s="223"/>
      <c r="F473" s="224"/>
      <c r="G473" s="225"/>
      <c r="H473" s="32"/>
      <c r="I473" s="226"/>
      <c r="J473" s="226"/>
      <c r="K473" s="227"/>
    </row>
    <row r="474" spans="1:11" ht="12.75">
      <c r="A474" s="220"/>
      <c r="B474" s="228" t="s">
        <v>657</v>
      </c>
      <c r="C474" s="222" t="s">
        <v>283</v>
      </c>
      <c r="D474" s="223">
        <v>500</v>
      </c>
      <c r="E474" s="229" t="s">
        <v>16</v>
      </c>
      <c r="F474" s="341"/>
      <c r="G474" s="93"/>
      <c r="H474" s="32">
        <f aca="true" t="shared" si="113" ref="H474:H480">SUM(F474:G474)*D474</f>
        <v>0</v>
      </c>
      <c r="I474" s="226">
        <f aca="true" t="shared" si="114" ref="I474:J480">TRUNC(F474*(1+$K$4),2)</f>
        <v>0</v>
      </c>
      <c r="J474" s="226">
        <f t="shared" si="114"/>
        <v>0</v>
      </c>
      <c r="K474" s="207">
        <f aca="true" t="shared" si="115" ref="K474:K480">SUM(I474:J474)*D474</f>
        <v>0</v>
      </c>
    </row>
    <row r="475" spans="1:11" ht="12.75">
      <c r="A475" s="220"/>
      <c r="B475" s="228" t="s">
        <v>658</v>
      </c>
      <c r="C475" s="222" t="s">
        <v>284</v>
      </c>
      <c r="D475" s="223">
        <v>600</v>
      </c>
      <c r="E475" s="229" t="s">
        <v>16</v>
      </c>
      <c r="F475" s="93"/>
      <c r="G475" s="93"/>
      <c r="H475" s="32">
        <f t="shared" si="113"/>
        <v>0</v>
      </c>
      <c r="I475" s="226">
        <f t="shared" si="114"/>
        <v>0</v>
      </c>
      <c r="J475" s="226">
        <f t="shared" si="114"/>
        <v>0</v>
      </c>
      <c r="K475" s="207">
        <f t="shared" si="115"/>
        <v>0</v>
      </c>
    </row>
    <row r="476" spans="1:11" ht="12.75">
      <c r="A476" s="220"/>
      <c r="B476" s="228" t="s">
        <v>659</v>
      </c>
      <c r="C476" s="222" t="s">
        <v>285</v>
      </c>
      <c r="D476" s="223">
        <v>500</v>
      </c>
      <c r="E476" s="229" t="s">
        <v>16</v>
      </c>
      <c r="F476" s="93"/>
      <c r="G476" s="93"/>
      <c r="H476" s="32">
        <f>SUM(F476:G476)*D476</f>
        <v>0</v>
      </c>
      <c r="I476" s="226">
        <f>TRUNC(F476*(1+$K$4),2)</f>
        <v>0</v>
      </c>
      <c r="J476" s="226">
        <f>TRUNC(G476*(1+$K$4),2)</f>
        <v>0</v>
      </c>
      <c r="K476" s="207">
        <f>SUM(I476:J476)*D476</f>
        <v>0</v>
      </c>
    </row>
    <row r="477" spans="1:11" ht="12.75">
      <c r="A477" s="220"/>
      <c r="B477" s="228" t="s">
        <v>136</v>
      </c>
      <c r="C477" s="222" t="s">
        <v>286</v>
      </c>
      <c r="D477" s="223">
        <v>3</v>
      </c>
      <c r="E477" s="223" t="s">
        <v>16</v>
      </c>
      <c r="F477" s="93"/>
      <c r="G477" s="93"/>
      <c r="H477" s="32">
        <f t="shared" si="113"/>
        <v>0</v>
      </c>
      <c r="I477" s="226">
        <f t="shared" si="114"/>
        <v>0</v>
      </c>
      <c r="J477" s="226">
        <f t="shared" si="114"/>
        <v>0</v>
      </c>
      <c r="K477" s="207">
        <f t="shared" si="115"/>
        <v>0</v>
      </c>
    </row>
    <row r="478" spans="1:11" ht="12.75">
      <c r="A478" s="220"/>
      <c r="B478" s="228" t="s">
        <v>137</v>
      </c>
      <c r="C478" s="222" t="s">
        <v>287</v>
      </c>
      <c r="D478" s="223">
        <v>1</v>
      </c>
      <c r="E478" s="160" t="s">
        <v>238</v>
      </c>
      <c r="F478" s="93"/>
      <c r="G478" s="93"/>
      <c r="H478" s="32">
        <f t="shared" si="113"/>
        <v>0</v>
      </c>
      <c r="I478" s="226">
        <f t="shared" si="114"/>
        <v>0</v>
      </c>
      <c r="J478" s="226">
        <f t="shared" si="114"/>
        <v>0</v>
      </c>
      <c r="K478" s="207">
        <f t="shared" si="115"/>
        <v>0</v>
      </c>
    </row>
    <row r="479" spans="1:11" ht="25.5">
      <c r="A479" s="220"/>
      <c r="B479" s="228" t="s">
        <v>138</v>
      </c>
      <c r="C479" s="230" t="s">
        <v>802</v>
      </c>
      <c r="D479" s="223">
        <v>60</v>
      </c>
      <c r="E479" s="223" t="s">
        <v>16</v>
      </c>
      <c r="F479" s="93"/>
      <c r="G479" s="93"/>
      <c r="H479" s="32">
        <f t="shared" si="113"/>
        <v>0</v>
      </c>
      <c r="I479" s="226">
        <f t="shared" si="114"/>
        <v>0</v>
      </c>
      <c r="J479" s="226">
        <f t="shared" si="114"/>
        <v>0</v>
      </c>
      <c r="K479" s="207">
        <f t="shared" si="115"/>
        <v>0</v>
      </c>
    </row>
    <row r="480" spans="1:11" ht="25.5">
      <c r="A480" s="220"/>
      <c r="B480" s="228" t="s">
        <v>629</v>
      </c>
      <c r="C480" s="230" t="s">
        <v>803</v>
      </c>
      <c r="D480" s="223">
        <v>25</v>
      </c>
      <c r="E480" s="160" t="s">
        <v>238</v>
      </c>
      <c r="F480" s="93"/>
      <c r="G480" s="93"/>
      <c r="H480" s="32">
        <f t="shared" si="113"/>
        <v>0</v>
      </c>
      <c r="I480" s="226">
        <f t="shared" si="114"/>
        <v>0</v>
      </c>
      <c r="J480" s="226">
        <f t="shared" si="114"/>
        <v>0</v>
      </c>
      <c r="K480" s="207">
        <f t="shared" si="115"/>
        <v>0</v>
      </c>
    </row>
    <row r="481" spans="1:11" ht="12.75">
      <c r="A481" s="55"/>
      <c r="B481" s="286">
        <v>11</v>
      </c>
      <c r="C481" s="313" t="s">
        <v>214</v>
      </c>
      <c r="D481" s="92"/>
      <c r="E481" s="314"/>
      <c r="F481" s="315"/>
      <c r="G481" s="315"/>
      <c r="H481" s="175"/>
      <c r="I481" s="174"/>
      <c r="J481" s="327"/>
      <c r="K481" s="287"/>
    </row>
    <row r="482" spans="1:11" ht="12.75">
      <c r="A482" s="30"/>
      <c r="B482" s="41" t="s">
        <v>630</v>
      </c>
      <c r="C482" s="43" t="s">
        <v>62</v>
      </c>
      <c r="D482" s="42">
        <v>30</v>
      </c>
      <c r="E482" s="156" t="s">
        <v>75</v>
      </c>
      <c r="F482" s="93"/>
      <c r="G482" s="93"/>
      <c r="H482" s="32">
        <f aca="true" t="shared" si="116" ref="H482:H487">SUM(F482:G482)*D482</f>
        <v>0</v>
      </c>
      <c r="I482" s="33">
        <f aca="true" t="shared" si="117" ref="I482:J487">TRUNC(F482*(1+$K$4),2)</f>
        <v>0</v>
      </c>
      <c r="J482" s="33">
        <f t="shared" si="117"/>
        <v>0</v>
      </c>
      <c r="K482" s="207">
        <f aca="true" t="shared" si="118" ref="K482:K487">SUM(I482:J482)*D482</f>
        <v>0</v>
      </c>
    </row>
    <row r="483" spans="1:11" ht="12.75">
      <c r="A483" s="316"/>
      <c r="B483" s="41" t="s">
        <v>631</v>
      </c>
      <c r="C483" s="43" t="s">
        <v>98</v>
      </c>
      <c r="D483" s="42">
        <v>5</v>
      </c>
      <c r="E483" s="156" t="s">
        <v>75</v>
      </c>
      <c r="F483" s="93"/>
      <c r="G483" s="93"/>
      <c r="H483" s="32">
        <f t="shared" si="116"/>
        <v>0</v>
      </c>
      <c r="I483" s="33">
        <f t="shared" si="117"/>
        <v>0</v>
      </c>
      <c r="J483" s="33">
        <f t="shared" si="117"/>
        <v>0</v>
      </c>
      <c r="K483" s="207">
        <f t="shared" si="118"/>
        <v>0</v>
      </c>
    </row>
    <row r="484" spans="1:11" ht="12.75">
      <c r="A484" s="30"/>
      <c r="B484" s="41" t="s">
        <v>632</v>
      </c>
      <c r="C484" s="43" t="s">
        <v>78</v>
      </c>
      <c r="D484" s="42">
        <v>1</v>
      </c>
      <c r="E484" s="160" t="s">
        <v>238</v>
      </c>
      <c r="F484" s="93"/>
      <c r="G484" s="93"/>
      <c r="H484" s="32">
        <f t="shared" si="116"/>
        <v>0</v>
      </c>
      <c r="I484" s="33">
        <f t="shared" si="117"/>
        <v>0</v>
      </c>
      <c r="J484" s="33">
        <f t="shared" si="117"/>
        <v>0</v>
      </c>
      <c r="K484" s="207">
        <f t="shared" si="118"/>
        <v>0</v>
      </c>
    </row>
    <row r="485" spans="1:11" ht="12.75">
      <c r="A485" s="30"/>
      <c r="B485" s="41" t="s">
        <v>633</v>
      </c>
      <c r="C485" s="43" t="s">
        <v>215</v>
      </c>
      <c r="D485" s="42">
        <v>1</v>
      </c>
      <c r="E485" s="160" t="s">
        <v>238</v>
      </c>
      <c r="F485" s="93"/>
      <c r="G485" s="93"/>
      <c r="H485" s="32">
        <f t="shared" si="116"/>
        <v>0</v>
      </c>
      <c r="I485" s="33">
        <f t="shared" si="117"/>
        <v>0</v>
      </c>
      <c r="J485" s="33">
        <f t="shared" si="117"/>
        <v>0</v>
      </c>
      <c r="K485" s="207">
        <f t="shared" si="118"/>
        <v>0</v>
      </c>
    </row>
    <row r="486" spans="1:11" ht="12.75">
      <c r="A486" s="310"/>
      <c r="B486" s="41" t="s">
        <v>634</v>
      </c>
      <c r="C486" s="317" t="s">
        <v>794</v>
      </c>
      <c r="D486" s="42">
        <v>3</v>
      </c>
      <c r="E486" s="42" t="s">
        <v>16</v>
      </c>
      <c r="F486" s="93"/>
      <c r="G486" s="93"/>
      <c r="H486" s="32">
        <f t="shared" si="116"/>
        <v>0</v>
      </c>
      <c r="I486" s="33">
        <f t="shared" si="117"/>
        <v>0</v>
      </c>
      <c r="J486" s="33">
        <f t="shared" si="117"/>
        <v>0</v>
      </c>
      <c r="K486" s="207">
        <f t="shared" si="118"/>
        <v>0</v>
      </c>
    </row>
    <row r="487" spans="1:11" ht="12.75">
      <c r="A487" s="318"/>
      <c r="B487" s="41" t="s">
        <v>417</v>
      </c>
      <c r="C487" s="317" t="s">
        <v>795</v>
      </c>
      <c r="D487" s="42">
        <v>3</v>
      </c>
      <c r="E487" s="160" t="s">
        <v>238</v>
      </c>
      <c r="F487" s="93"/>
      <c r="G487" s="93"/>
      <c r="H487" s="32">
        <f t="shared" si="116"/>
        <v>0</v>
      </c>
      <c r="I487" s="33">
        <f t="shared" si="117"/>
        <v>0</v>
      </c>
      <c r="J487" s="33">
        <f t="shared" si="117"/>
        <v>0</v>
      </c>
      <c r="K487" s="207">
        <f t="shared" si="118"/>
        <v>0</v>
      </c>
    </row>
    <row r="488" spans="1:11" ht="12.75">
      <c r="A488" s="328"/>
      <c r="B488" s="329">
        <v>12</v>
      </c>
      <c r="C488" s="330" t="s">
        <v>901</v>
      </c>
      <c r="D488" s="166"/>
      <c r="E488" s="156"/>
      <c r="F488" s="22"/>
      <c r="G488" s="22"/>
      <c r="H488" s="32"/>
      <c r="I488" s="170"/>
      <c r="J488" s="170"/>
      <c r="K488" s="182"/>
    </row>
    <row r="489" spans="1:11" ht="25.5">
      <c r="A489" s="331"/>
      <c r="B489" s="270" t="s">
        <v>139</v>
      </c>
      <c r="C489" s="271" t="s">
        <v>902</v>
      </c>
      <c r="D489" s="90">
        <v>20</v>
      </c>
      <c r="E489" s="44" t="s">
        <v>16</v>
      </c>
      <c r="F489" s="340"/>
      <c r="G489" s="93"/>
      <c r="H489" s="272">
        <f aca="true" t="shared" si="119" ref="H489:H497">SUM(F489,G489)*D489</f>
        <v>0</v>
      </c>
      <c r="I489" s="22">
        <f aca="true" t="shared" si="120" ref="I489:J497">TRUNC(F489*(1+$K$4),2)</f>
        <v>0</v>
      </c>
      <c r="J489" s="332">
        <f t="shared" si="120"/>
        <v>0</v>
      </c>
      <c r="K489" s="309">
        <f aca="true" t="shared" si="121" ref="K489:K497">SUM(I489:J489)*D489</f>
        <v>0</v>
      </c>
    </row>
    <row r="490" spans="1:11" ht="38.25">
      <c r="A490" s="333"/>
      <c r="B490" s="270" t="s">
        <v>171</v>
      </c>
      <c r="C490" s="271" t="s">
        <v>903</v>
      </c>
      <c r="D490" s="82">
        <v>8</v>
      </c>
      <c r="E490" s="17" t="s">
        <v>238</v>
      </c>
      <c r="F490" s="340"/>
      <c r="G490" s="93"/>
      <c r="H490" s="273">
        <f t="shared" si="119"/>
        <v>0</v>
      </c>
      <c r="I490" s="334">
        <f t="shared" si="120"/>
        <v>0</v>
      </c>
      <c r="J490" s="18">
        <f t="shared" si="120"/>
        <v>0</v>
      </c>
      <c r="K490" s="207">
        <f t="shared" si="121"/>
        <v>0</v>
      </c>
    </row>
    <row r="491" spans="1:11" ht="25.5">
      <c r="A491" s="333"/>
      <c r="B491" s="270" t="s">
        <v>635</v>
      </c>
      <c r="C491" s="271" t="s">
        <v>904</v>
      </c>
      <c r="D491" s="82">
        <v>100</v>
      </c>
      <c r="E491" s="17" t="s">
        <v>75</v>
      </c>
      <c r="F491" s="340"/>
      <c r="G491" s="93"/>
      <c r="H491" s="273">
        <f t="shared" si="119"/>
        <v>0</v>
      </c>
      <c r="I491" s="334">
        <f t="shared" si="120"/>
        <v>0</v>
      </c>
      <c r="J491" s="18">
        <f t="shared" si="120"/>
        <v>0</v>
      </c>
      <c r="K491" s="207">
        <f t="shared" si="121"/>
        <v>0</v>
      </c>
    </row>
    <row r="492" spans="1:11" ht="12.75">
      <c r="A492" s="333"/>
      <c r="B492" s="270" t="s">
        <v>636</v>
      </c>
      <c r="C492" s="271" t="s">
        <v>905</v>
      </c>
      <c r="D492" s="82">
        <v>2</v>
      </c>
      <c r="E492" s="17" t="s">
        <v>238</v>
      </c>
      <c r="F492" s="340"/>
      <c r="G492" s="93"/>
      <c r="H492" s="273">
        <f t="shared" si="119"/>
        <v>0</v>
      </c>
      <c r="I492" s="334">
        <f t="shared" si="120"/>
        <v>0</v>
      </c>
      <c r="J492" s="18">
        <f t="shared" si="120"/>
        <v>0</v>
      </c>
      <c r="K492" s="207">
        <f t="shared" si="121"/>
        <v>0</v>
      </c>
    </row>
    <row r="493" spans="1:11" ht="38.25">
      <c r="A493" s="333"/>
      <c r="B493" s="270" t="s">
        <v>637</v>
      </c>
      <c r="C493" s="271" t="s">
        <v>906</v>
      </c>
      <c r="D493" s="82">
        <v>20</v>
      </c>
      <c r="E493" s="17" t="s">
        <v>16</v>
      </c>
      <c r="F493" s="340"/>
      <c r="G493" s="93"/>
      <c r="H493" s="273">
        <f t="shared" si="119"/>
        <v>0</v>
      </c>
      <c r="I493" s="334">
        <f t="shared" si="120"/>
        <v>0</v>
      </c>
      <c r="J493" s="18">
        <f t="shared" si="120"/>
        <v>0</v>
      </c>
      <c r="K493" s="207">
        <f t="shared" si="121"/>
        <v>0</v>
      </c>
    </row>
    <row r="494" spans="1:11" ht="38.25">
      <c r="A494" s="333"/>
      <c r="B494" s="270" t="s">
        <v>638</v>
      </c>
      <c r="C494" s="271" t="s">
        <v>907</v>
      </c>
      <c r="D494" s="82">
        <v>8</v>
      </c>
      <c r="E494" s="17" t="s">
        <v>238</v>
      </c>
      <c r="F494" s="340"/>
      <c r="G494" s="93"/>
      <c r="H494" s="273">
        <f t="shared" si="119"/>
        <v>0</v>
      </c>
      <c r="I494" s="334">
        <f t="shared" si="120"/>
        <v>0</v>
      </c>
      <c r="J494" s="18">
        <f t="shared" si="120"/>
        <v>0</v>
      </c>
      <c r="K494" s="207">
        <f t="shared" si="121"/>
        <v>0</v>
      </c>
    </row>
    <row r="495" spans="1:11" ht="25.5">
      <c r="A495" s="333"/>
      <c r="B495" s="270" t="s">
        <v>639</v>
      </c>
      <c r="C495" s="271" t="s">
        <v>908</v>
      </c>
      <c r="D495" s="82">
        <v>1</v>
      </c>
      <c r="E495" s="17" t="s">
        <v>238</v>
      </c>
      <c r="F495" s="340"/>
      <c r="G495" s="93"/>
      <c r="H495" s="273">
        <f t="shared" si="119"/>
        <v>0</v>
      </c>
      <c r="I495" s="334">
        <f t="shared" si="120"/>
        <v>0</v>
      </c>
      <c r="J495" s="18">
        <f t="shared" si="120"/>
        <v>0</v>
      </c>
      <c r="K495" s="207">
        <f t="shared" si="121"/>
        <v>0</v>
      </c>
    </row>
    <row r="496" spans="1:11" ht="12.75">
      <c r="A496" s="333"/>
      <c r="B496" s="270" t="s">
        <v>640</v>
      </c>
      <c r="C496" s="271" t="s">
        <v>909</v>
      </c>
      <c r="D496" s="274">
        <v>1</v>
      </c>
      <c r="E496" s="17" t="s">
        <v>238</v>
      </c>
      <c r="F496" s="340"/>
      <c r="G496" s="93"/>
      <c r="H496" s="275">
        <f t="shared" si="119"/>
        <v>0</v>
      </c>
      <c r="I496" s="335">
        <f t="shared" si="120"/>
        <v>0</v>
      </c>
      <c r="J496" s="336">
        <f t="shared" si="120"/>
        <v>0</v>
      </c>
      <c r="K496" s="307">
        <f t="shared" si="121"/>
        <v>0</v>
      </c>
    </row>
    <row r="497" spans="1:11" ht="25.5">
      <c r="A497" s="333"/>
      <c r="B497" s="270" t="s">
        <v>641</v>
      </c>
      <c r="C497" s="271" t="s">
        <v>910</v>
      </c>
      <c r="D497" s="274">
        <v>1</v>
      </c>
      <c r="E497" s="276" t="s">
        <v>238</v>
      </c>
      <c r="F497" s="340"/>
      <c r="G497" s="93"/>
      <c r="H497" s="275">
        <f t="shared" si="119"/>
        <v>0</v>
      </c>
      <c r="I497" s="335">
        <f t="shared" si="120"/>
        <v>0</v>
      </c>
      <c r="J497" s="336">
        <f t="shared" si="120"/>
        <v>0</v>
      </c>
      <c r="K497" s="307">
        <f t="shared" si="121"/>
        <v>0</v>
      </c>
    </row>
    <row r="498" spans="1:11" ht="12.75">
      <c r="A498" s="285"/>
      <c r="B498" s="286">
        <v>13</v>
      </c>
      <c r="C498" s="57" t="s">
        <v>226</v>
      </c>
      <c r="D498" s="92"/>
      <c r="E498" s="320"/>
      <c r="F498" s="37"/>
      <c r="G498" s="37"/>
      <c r="H498" s="175"/>
      <c r="I498" s="174"/>
      <c r="J498" s="174"/>
      <c r="K498" s="287"/>
    </row>
    <row r="499" spans="1:11" ht="12.75">
      <c r="A499" s="318"/>
      <c r="B499" s="41" t="s">
        <v>112</v>
      </c>
      <c r="C499" s="43" t="s">
        <v>82</v>
      </c>
      <c r="D499" s="42">
        <v>60</v>
      </c>
      <c r="E499" s="276" t="s">
        <v>238</v>
      </c>
      <c r="F499" s="93"/>
      <c r="G499" s="93"/>
      <c r="H499" s="32">
        <f aca="true" t="shared" si="122" ref="H499:H510">SUM(F499:G499)*D499</f>
        <v>0</v>
      </c>
      <c r="I499" s="33">
        <f>TRUNC(F499*(1+$K$4),2)</f>
        <v>0</v>
      </c>
      <c r="J499" s="33">
        <f>TRUNC(G499*(1+$K$4),2)</f>
        <v>0</v>
      </c>
      <c r="K499" s="207">
        <f aca="true" t="shared" si="123" ref="K499:K513">SUM(I499:J499)*D499</f>
        <v>0</v>
      </c>
    </row>
    <row r="500" spans="1:12" s="105" customFormat="1" ht="25.5">
      <c r="A500" s="328"/>
      <c r="B500" s="41" t="s">
        <v>113</v>
      </c>
      <c r="C500" s="43" t="s">
        <v>804</v>
      </c>
      <c r="D500" s="42">
        <v>1</v>
      </c>
      <c r="E500" s="276" t="s">
        <v>238</v>
      </c>
      <c r="F500" s="22" t="s">
        <v>15</v>
      </c>
      <c r="G500" s="93"/>
      <c r="H500" s="32">
        <f t="shared" si="122"/>
        <v>0</v>
      </c>
      <c r="I500" s="170" t="s">
        <v>15</v>
      </c>
      <c r="J500" s="33">
        <f aca="true" t="shared" si="124" ref="J500:J513">TRUNC(G500*(1+$K$4),2)</f>
        <v>0</v>
      </c>
      <c r="K500" s="207">
        <f t="shared" si="123"/>
        <v>0</v>
      </c>
      <c r="L500" s="104"/>
    </row>
    <row r="501" spans="1:11" ht="12.75">
      <c r="A501" s="30"/>
      <c r="B501" s="41" t="s">
        <v>140</v>
      </c>
      <c r="C501" s="43" t="s">
        <v>294</v>
      </c>
      <c r="D501" s="42">
        <v>1</v>
      </c>
      <c r="E501" s="276" t="s">
        <v>238</v>
      </c>
      <c r="F501" s="93"/>
      <c r="G501" s="93"/>
      <c r="H501" s="32">
        <f t="shared" si="122"/>
        <v>0</v>
      </c>
      <c r="I501" s="170">
        <f>TRUNC(F501*(1+$K$4),2)</f>
        <v>0</v>
      </c>
      <c r="J501" s="33">
        <f t="shared" si="124"/>
        <v>0</v>
      </c>
      <c r="K501" s="207">
        <f t="shared" si="123"/>
        <v>0</v>
      </c>
    </row>
    <row r="502" spans="1:11" ht="25.5">
      <c r="A502" s="328"/>
      <c r="B502" s="41" t="s">
        <v>429</v>
      </c>
      <c r="C502" s="43" t="s">
        <v>805</v>
      </c>
      <c r="D502" s="42">
        <v>1</v>
      </c>
      <c r="E502" s="303" t="s">
        <v>85</v>
      </c>
      <c r="F502" s="22" t="s">
        <v>15</v>
      </c>
      <c r="G502" s="93"/>
      <c r="H502" s="32">
        <f t="shared" si="122"/>
        <v>0</v>
      </c>
      <c r="I502" s="170" t="s">
        <v>15</v>
      </c>
      <c r="J502" s="33">
        <f t="shared" si="124"/>
        <v>0</v>
      </c>
      <c r="K502" s="207">
        <f t="shared" si="123"/>
        <v>0</v>
      </c>
    </row>
    <row r="503" spans="1:11" ht="12.75">
      <c r="A503" s="328"/>
      <c r="B503" s="41" t="s">
        <v>432</v>
      </c>
      <c r="C503" s="43" t="s">
        <v>83</v>
      </c>
      <c r="D503" s="42">
        <v>1</v>
      </c>
      <c r="E503" s="276" t="s">
        <v>238</v>
      </c>
      <c r="F503" s="22" t="s">
        <v>15</v>
      </c>
      <c r="G503" s="93"/>
      <c r="H503" s="32">
        <f t="shared" si="122"/>
        <v>0</v>
      </c>
      <c r="I503" s="170" t="s">
        <v>15</v>
      </c>
      <c r="J503" s="33">
        <f t="shared" si="124"/>
        <v>0</v>
      </c>
      <c r="K503" s="207">
        <f t="shared" si="123"/>
        <v>0</v>
      </c>
    </row>
    <row r="504" spans="1:13" ht="12.75">
      <c r="A504" s="30"/>
      <c r="B504" s="41" t="s">
        <v>441</v>
      </c>
      <c r="C504" s="43" t="s">
        <v>105</v>
      </c>
      <c r="D504" s="42">
        <v>1</v>
      </c>
      <c r="E504" s="276" t="s">
        <v>238</v>
      </c>
      <c r="F504" s="22" t="s">
        <v>15</v>
      </c>
      <c r="G504" s="93"/>
      <c r="H504" s="32">
        <f t="shared" si="122"/>
        <v>0</v>
      </c>
      <c r="I504" s="170" t="s">
        <v>15</v>
      </c>
      <c r="J504" s="33">
        <f t="shared" si="124"/>
        <v>0</v>
      </c>
      <c r="K504" s="207">
        <f t="shared" si="123"/>
        <v>0</v>
      </c>
      <c r="L504" s="260"/>
      <c r="M504" s="261"/>
    </row>
    <row r="505" spans="1:13" ht="25.5">
      <c r="A505" s="30"/>
      <c r="B505" s="41" t="s">
        <v>735</v>
      </c>
      <c r="C505" s="305" t="s">
        <v>227</v>
      </c>
      <c r="D505" s="166">
        <v>1</v>
      </c>
      <c r="E505" s="303" t="s">
        <v>85</v>
      </c>
      <c r="F505" s="93"/>
      <c r="G505" s="93"/>
      <c r="H505" s="32">
        <f t="shared" si="122"/>
        <v>0</v>
      </c>
      <c r="I505" s="33">
        <f>TRUNC(F505*(1+$K$4),2)</f>
        <v>0</v>
      </c>
      <c r="J505" s="33">
        <f t="shared" si="124"/>
        <v>0</v>
      </c>
      <c r="K505" s="207">
        <f t="shared" si="123"/>
        <v>0</v>
      </c>
      <c r="M505" s="261"/>
    </row>
    <row r="506" spans="1:11" ht="25.5">
      <c r="A506" s="30"/>
      <c r="B506" s="41" t="s">
        <v>736</v>
      </c>
      <c r="C506" s="305" t="s">
        <v>293</v>
      </c>
      <c r="D506" s="166">
        <v>1</v>
      </c>
      <c r="E506" s="303" t="s">
        <v>85</v>
      </c>
      <c r="F506" s="93"/>
      <c r="G506" s="93"/>
      <c r="H506" s="32">
        <f t="shared" si="122"/>
        <v>0</v>
      </c>
      <c r="I506" s="33">
        <f>TRUNC(F506*(1+$K$4),2)</f>
        <v>0</v>
      </c>
      <c r="J506" s="33">
        <f t="shared" si="124"/>
        <v>0</v>
      </c>
      <c r="K506" s="207">
        <f t="shared" si="123"/>
        <v>0</v>
      </c>
    </row>
    <row r="507" spans="1:11" ht="25.5">
      <c r="A507" s="30"/>
      <c r="B507" s="41" t="s">
        <v>737</v>
      </c>
      <c r="C507" s="43" t="s">
        <v>228</v>
      </c>
      <c r="D507" s="42">
        <v>1</v>
      </c>
      <c r="E507" s="156" t="s">
        <v>85</v>
      </c>
      <c r="F507" s="22" t="s">
        <v>15</v>
      </c>
      <c r="G507" s="93"/>
      <c r="H507" s="32">
        <f t="shared" si="122"/>
        <v>0</v>
      </c>
      <c r="I507" s="170" t="s">
        <v>15</v>
      </c>
      <c r="J507" s="33">
        <f t="shared" si="124"/>
        <v>0</v>
      </c>
      <c r="K507" s="207">
        <f t="shared" si="123"/>
        <v>0</v>
      </c>
    </row>
    <row r="508" spans="1:11" ht="12.75">
      <c r="A508" s="30"/>
      <c r="B508" s="41" t="s">
        <v>868</v>
      </c>
      <c r="C508" s="43" t="s">
        <v>229</v>
      </c>
      <c r="D508" s="42">
        <v>4</v>
      </c>
      <c r="E508" s="276" t="s">
        <v>238</v>
      </c>
      <c r="F508" s="22" t="s">
        <v>15</v>
      </c>
      <c r="G508" s="93"/>
      <c r="H508" s="32">
        <f t="shared" si="122"/>
        <v>0</v>
      </c>
      <c r="I508" s="170" t="s">
        <v>15</v>
      </c>
      <c r="J508" s="33">
        <f t="shared" si="124"/>
        <v>0</v>
      </c>
      <c r="K508" s="207">
        <f t="shared" si="123"/>
        <v>0</v>
      </c>
    </row>
    <row r="509" spans="1:11" ht="12.75">
      <c r="A509" s="30"/>
      <c r="B509" s="41" t="s">
        <v>869</v>
      </c>
      <c r="C509" s="43" t="s">
        <v>623</v>
      </c>
      <c r="D509" s="42">
        <v>12</v>
      </c>
      <c r="E509" s="276" t="s">
        <v>238</v>
      </c>
      <c r="F509" s="22" t="s">
        <v>15</v>
      </c>
      <c r="G509" s="93"/>
      <c r="H509" s="32">
        <f>SUM(F509:G509)*D509</f>
        <v>0</v>
      </c>
      <c r="I509" s="170" t="s">
        <v>15</v>
      </c>
      <c r="J509" s="33">
        <f>TRUNC(G509*(1+$K$4),2)</f>
        <v>0</v>
      </c>
      <c r="K509" s="207">
        <f>SUM(I509:J509)*D509</f>
        <v>0</v>
      </c>
    </row>
    <row r="510" spans="1:11" ht="25.5">
      <c r="A510" s="30"/>
      <c r="B510" s="41" t="s">
        <v>870</v>
      </c>
      <c r="C510" s="43" t="s">
        <v>806</v>
      </c>
      <c r="D510" s="42">
        <v>15</v>
      </c>
      <c r="E510" s="276" t="s">
        <v>238</v>
      </c>
      <c r="F510" s="22" t="s">
        <v>15</v>
      </c>
      <c r="G510" s="93"/>
      <c r="H510" s="32">
        <f t="shared" si="122"/>
        <v>0</v>
      </c>
      <c r="I510" s="170" t="s">
        <v>15</v>
      </c>
      <c r="J510" s="33">
        <f t="shared" si="124"/>
        <v>0</v>
      </c>
      <c r="K510" s="207">
        <f t="shared" si="123"/>
        <v>0</v>
      </c>
    </row>
    <row r="511" spans="1:11" ht="25.5">
      <c r="A511" s="328"/>
      <c r="B511" s="41" t="s">
        <v>871</v>
      </c>
      <c r="C511" s="43" t="s">
        <v>642</v>
      </c>
      <c r="D511" s="42">
        <v>6</v>
      </c>
      <c r="E511" s="276" t="s">
        <v>238</v>
      </c>
      <c r="F511" s="22" t="s">
        <v>15</v>
      </c>
      <c r="G511" s="93"/>
      <c r="H511" s="32">
        <f>SUM(F511:G511)*D511</f>
        <v>0</v>
      </c>
      <c r="I511" s="170" t="s">
        <v>15</v>
      </c>
      <c r="J511" s="33">
        <f>TRUNC(G511*(1+$K$4),2)</f>
        <v>0</v>
      </c>
      <c r="K511" s="207">
        <f>SUM(I511:J511)*D511</f>
        <v>0</v>
      </c>
    </row>
    <row r="512" spans="1:11" ht="25.5">
      <c r="A512" s="318"/>
      <c r="B512" s="41" t="s">
        <v>888</v>
      </c>
      <c r="C512" s="305" t="s">
        <v>807</v>
      </c>
      <c r="D512" s="166">
        <v>10</v>
      </c>
      <c r="E512" s="276" t="s">
        <v>238</v>
      </c>
      <c r="F512" s="93"/>
      <c r="G512" s="93"/>
      <c r="H512" s="32">
        <f>SUM(F512,G512)*D512</f>
        <v>0</v>
      </c>
      <c r="I512" s="33">
        <f>TRUNC(F512*(1+$K$4),2)</f>
        <v>0</v>
      </c>
      <c r="J512" s="33">
        <f t="shared" si="124"/>
        <v>0</v>
      </c>
      <c r="K512" s="182">
        <f t="shared" si="123"/>
        <v>0</v>
      </c>
    </row>
    <row r="513" spans="1:11" ht="12.75">
      <c r="A513" s="30"/>
      <c r="B513" s="41" t="s">
        <v>911</v>
      </c>
      <c r="C513" s="43" t="s">
        <v>142</v>
      </c>
      <c r="D513" s="42">
        <v>1</v>
      </c>
      <c r="E513" s="276" t="s">
        <v>238</v>
      </c>
      <c r="F513" s="22" t="s">
        <v>15</v>
      </c>
      <c r="G513" s="93"/>
      <c r="H513" s="32">
        <f>SUM(F513:G513)*D513</f>
        <v>0</v>
      </c>
      <c r="I513" s="170" t="s">
        <v>15</v>
      </c>
      <c r="J513" s="33">
        <f t="shared" si="124"/>
        <v>0</v>
      </c>
      <c r="K513" s="207">
        <f t="shared" si="123"/>
        <v>0</v>
      </c>
    </row>
    <row r="514" spans="1:11" ht="12.75">
      <c r="A514" s="50"/>
      <c r="B514" s="51"/>
      <c r="C514" s="52" t="s">
        <v>55</v>
      </c>
      <c r="D514" s="53"/>
      <c r="E514" s="54"/>
      <c r="F514" s="78">
        <f>SUMPRODUCT(D298:D513,F298:F513)</f>
        <v>0</v>
      </c>
      <c r="G514" s="78">
        <f>SUMPRODUCT(D298:D513,G298:G513)</f>
        <v>0</v>
      </c>
      <c r="H514" s="79">
        <f>SUM(H298:H513)</f>
        <v>0</v>
      </c>
      <c r="I514" s="48">
        <f>SUMPRODUCT(D298:D513,I298:I513)</f>
        <v>0</v>
      </c>
      <c r="J514" s="48">
        <f>SUMPRODUCT(D298:D513,J298:J513)</f>
        <v>0</v>
      </c>
      <c r="K514" s="49">
        <f>SUM(K299:K513)</f>
        <v>0</v>
      </c>
    </row>
    <row r="515" spans="1:11" ht="12.75">
      <c r="A515" s="45"/>
      <c r="B515" s="46" t="s">
        <v>323</v>
      </c>
      <c r="C515" s="45" t="s">
        <v>152</v>
      </c>
      <c r="D515" s="73"/>
      <c r="E515" s="45"/>
      <c r="F515" s="74"/>
      <c r="G515" s="74"/>
      <c r="H515" s="47"/>
      <c r="I515" s="75"/>
      <c r="J515" s="76"/>
      <c r="K515" s="77"/>
    </row>
    <row r="516" spans="1:11" ht="12.75">
      <c r="A516" s="285"/>
      <c r="B516" s="286">
        <v>1</v>
      </c>
      <c r="C516" s="57" t="s">
        <v>321</v>
      </c>
      <c r="D516" s="92"/>
      <c r="E516" s="92"/>
      <c r="F516" s="37"/>
      <c r="G516" s="37"/>
      <c r="H516" s="175"/>
      <c r="I516" s="174"/>
      <c r="J516" s="174"/>
      <c r="K516" s="287"/>
    </row>
    <row r="517" spans="1:11" ht="53.25" customHeight="1">
      <c r="A517" s="30"/>
      <c r="B517" s="41" t="s">
        <v>666</v>
      </c>
      <c r="C517" s="43" t="s">
        <v>808</v>
      </c>
      <c r="D517" s="42">
        <v>5</v>
      </c>
      <c r="E517" s="156" t="s">
        <v>667</v>
      </c>
      <c r="F517" s="93"/>
      <c r="G517" s="93"/>
      <c r="H517" s="32">
        <f aca="true" t="shared" si="125" ref="H517:H543">SUM(F517,G517)*D517</f>
        <v>0</v>
      </c>
      <c r="I517" s="35">
        <f aca="true" t="shared" si="126" ref="I517:J519">TRUNC(F517*(1+$K$4),2)</f>
        <v>0</v>
      </c>
      <c r="J517" s="18">
        <f t="shared" si="126"/>
        <v>0</v>
      </c>
      <c r="K517" s="207">
        <f aca="true" t="shared" si="127" ref="K517:K543">SUM(I517:J517)*D517</f>
        <v>0</v>
      </c>
    </row>
    <row r="518" spans="1:11" ht="95.25" customHeight="1">
      <c r="A518" s="30"/>
      <c r="B518" s="41" t="s">
        <v>668</v>
      </c>
      <c r="C518" s="43" t="s">
        <v>809</v>
      </c>
      <c r="D518" s="42">
        <v>24</v>
      </c>
      <c r="E518" s="156" t="s">
        <v>667</v>
      </c>
      <c r="F518" s="93"/>
      <c r="G518" s="93"/>
      <c r="H518" s="32">
        <f t="shared" si="125"/>
        <v>0</v>
      </c>
      <c r="I518" s="35">
        <f t="shared" si="126"/>
        <v>0</v>
      </c>
      <c r="J518" s="18">
        <f t="shared" si="126"/>
        <v>0</v>
      </c>
      <c r="K518" s="207">
        <f t="shared" si="127"/>
        <v>0</v>
      </c>
    </row>
    <row r="519" spans="1:11" ht="63.75">
      <c r="A519" s="30"/>
      <c r="B519" s="41" t="s">
        <v>669</v>
      </c>
      <c r="C519" s="43" t="s">
        <v>810</v>
      </c>
      <c r="D519" s="42">
        <v>43</v>
      </c>
      <c r="E519" s="156" t="s">
        <v>14</v>
      </c>
      <c r="F519" s="93"/>
      <c r="G519" s="93"/>
      <c r="H519" s="32">
        <f t="shared" si="125"/>
        <v>0</v>
      </c>
      <c r="I519" s="35">
        <f t="shared" si="126"/>
        <v>0</v>
      </c>
      <c r="J519" s="18">
        <f t="shared" si="126"/>
        <v>0</v>
      </c>
      <c r="K519" s="207">
        <f t="shared" si="127"/>
        <v>0</v>
      </c>
    </row>
    <row r="520" spans="1:11" ht="38.25">
      <c r="A520" s="30"/>
      <c r="B520" s="41" t="s">
        <v>670</v>
      </c>
      <c r="C520" s="43" t="s">
        <v>811</v>
      </c>
      <c r="D520" s="42">
        <v>1</v>
      </c>
      <c r="E520" s="156" t="s">
        <v>671</v>
      </c>
      <c r="F520" s="93"/>
      <c r="G520" s="22" t="s">
        <v>15</v>
      </c>
      <c r="H520" s="32">
        <f t="shared" si="125"/>
        <v>0</v>
      </c>
      <c r="I520" s="35">
        <f aca="true" t="shared" si="128" ref="I520:I525">TRUNC(F520*(1+$K$4),2)</f>
        <v>0</v>
      </c>
      <c r="J520" s="18" t="s">
        <v>15</v>
      </c>
      <c r="K520" s="207">
        <f t="shared" si="127"/>
        <v>0</v>
      </c>
    </row>
    <row r="521" spans="1:11" ht="25.5">
      <c r="A521" s="30"/>
      <c r="B521" s="41" t="s">
        <v>672</v>
      </c>
      <c r="C521" s="43" t="s">
        <v>673</v>
      </c>
      <c r="D521" s="42">
        <v>4</v>
      </c>
      <c r="E521" s="156" t="s">
        <v>85</v>
      </c>
      <c r="F521" s="93"/>
      <c r="G521" s="93"/>
      <c r="H521" s="32">
        <f t="shared" si="125"/>
        <v>0</v>
      </c>
      <c r="I521" s="35">
        <f t="shared" si="128"/>
        <v>0</v>
      </c>
      <c r="J521" s="18">
        <f aca="true" t="shared" si="129" ref="J521:J534">TRUNC(G521*(1+$K$4),2)</f>
        <v>0</v>
      </c>
      <c r="K521" s="207">
        <f t="shared" si="127"/>
        <v>0</v>
      </c>
    </row>
    <row r="522" spans="1:13" s="279" customFormat="1" ht="51">
      <c r="A522" s="30"/>
      <c r="B522" s="41" t="s">
        <v>674</v>
      </c>
      <c r="C522" s="43" t="s">
        <v>923</v>
      </c>
      <c r="D522" s="42">
        <v>6.8</v>
      </c>
      <c r="E522" s="156" t="s">
        <v>14</v>
      </c>
      <c r="F522" s="93"/>
      <c r="G522" s="93"/>
      <c r="H522" s="32">
        <f>SUM(F522,G522)*D522</f>
        <v>0</v>
      </c>
      <c r="I522" s="35">
        <f t="shared" si="128"/>
        <v>0</v>
      </c>
      <c r="J522" s="18">
        <f>TRUNC(G522*(1+$K$4),2)</f>
        <v>0</v>
      </c>
      <c r="K522" s="207">
        <f>SUM(I522:J522)*D522</f>
        <v>0</v>
      </c>
      <c r="L522" s="277"/>
      <c r="M522" s="278"/>
    </row>
    <row r="523" spans="1:13" s="279" customFormat="1" ht="66.75" customHeight="1">
      <c r="A523" s="30"/>
      <c r="B523" s="41" t="s">
        <v>675</v>
      </c>
      <c r="C523" s="43" t="s">
        <v>924</v>
      </c>
      <c r="D523" s="42">
        <v>1</v>
      </c>
      <c r="E523" s="17" t="s">
        <v>922</v>
      </c>
      <c r="F523" s="93"/>
      <c r="G523" s="93"/>
      <c r="H523" s="32">
        <f>SUM(F523,G523)*D523</f>
        <v>0</v>
      </c>
      <c r="I523" s="337">
        <f t="shared" si="128"/>
        <v>0</v>
      </c>
      <c r="J523" s="18">
        <f>TRUNC(G523*(1+$K$4),2)</f>
        <v>0</v>
      </c>
      <c r="K523" s="207">
        <f>SUM(I523:J523)*D523</f>
        <v>0</v>
      </c>
      <c r="L523" s="277"/>
      <c r="M523" s="278"/>
    </row>
    <row r="524" spans="1:11" ht="171" customHeight="1">
      <c r="A524" s="30"/>
      <c r="B524" s="41" t="s">
        <v>676</v>
      </c>
      <c r="C524" s="43" t="s">
        <v>812</v>
      </c>
      <c r="D524" s="42">
        <v>1</v>
      </c>
      <c r="E524" s="156" t="s">
        <v>917</v>
      </c>
      <c r="F524" s="93"/>
      <c r="G524" s="93"/>
      <c r="H524" s="32">
        <f t="shared" si="125"/>
        <v>0</v>
      </c>
      <c r="I524" s="35">
        <f t="shared" si="128"/>
        <v>0</v>
      </c>
      <c r="J524" s="18">
        <f t="shared" si="129"/>
        <v>0</v>
      </c>
      <c r="K524" s="207">
        <f t="shared" si="127"/>
        <v>0</v>
      </c>
    </row>
    <row r="525" spans="1:11" ht="165.75">
      <c r="A525" s="30"/>
      <c r="B525" s="41" t="s">
        <v>677</v>
      </c>
      <c r="C525" s="43" t="s">
        <v>813</v>
      </c>
      <c r="D525" s="42">
        <v>1</v>
      </c>
      <c r="E525" s="156" t="s">
        <v>917</v>
      </c>
      <c r="F525" s="93"/>
      <c r="G525" s="93"/>
      <c r="H525" s="32">
        <f t="shared" si="125"/>
        <v>0</v>
      </c>
      <c r="I525" s="35">
        <f t="shared" si="128"/>
        <v>0</v>
      </c>
      <c r="J525" s="18">
        <f t="shared" si="129"/>
        <v>0</v>
      </c>
      <c r="K525" s="207">
        <f t="shared" si="127"/>
        <v>0</v>
      </c>
    </row>
    <row r="526" spans="1:11" ht="38.25">
      <c r="A526" s="30"/>
      <c r="B526" s="41" t="s">
        <v>678</v>
      </c>
      <c r="C526" s="43" t="s">
        <v>921</v>
      </c>
      <c r="D526" s="42">
        <v>60</v>
      </c>
      <c r="E526" s="156" t="s">
        <v>16</v>
      </c>
      <c r="F526" s="37" t="s">
        <v>15</v>
      </c>
      <c r="G526" s="93"/>
      <c r="H526" s="32">
        <f t="shared" si="125"/>
        <v>0</v>
      </c>
      <c r="I526" s="35" t="s">
        <v>15</v>
      </c>
      <c r="J526" s="18">
        <f t="shared" si="129"/>
        <v>0</v>
      </c>
      <c r="K526" s="207">
        <f t="shared" si="127"/>
        <v>0</v>
      </c>
    </row>
    <row r="527" spans="1:11" ht="25.5">
      <c r="A527" s="30"/>
      <c r="B527" s="41" t="s">
        <v>680</v>
      </c>
      <c r="C527" s="43" t="s">
        <v>814</v>
      </c>
      <c r="D527" s="42">
        <v>2</v>
      </c>
      <c r="E527" s="156" t="s">
        <v>85</v>
      </c>
      <c r="F527" s="93"/>
      <c r="G527" s="93"/>
      <c r="H527" s="32">
        <f t="shared" si="125"/>
        <v>0</v>
      </c>
      <c r="I527" s="35">
        <f aca="true" t="shared" si="130" ref="I527:I533">TRUNC(F527*(1+$K$4),2)</f>
        <v>0</v>
      </c>
      <c r="J527" s="18">
        <f t="shared" si="129"/>
        <v>0</v>
      </c>
      <c r="K527" s="207">
        <f t="shared" si="127"/>
        <v>0</v>
      </c>
    </row>
    <row r="528" spans="1:11" ht="25.5">
      <c r="A528" s="30"/>
      <c r="B528" s="41" t="s">
        <v>682</v>
      </c>
      <c r="C528" s="43" t="s">
        <v>679</v>
      </c>
      <c r="D528" s="42">
        <v>2</v>
      </c>
      <c r="E528" s="156" t="s">
        <v>85</v>
      </c>
      <c r="F528" s="93"/>
      <c r="G528" s="93"/>
      <c r="H528" s="32">
        <f t="shared" si="125"/>
        <v>0</v>
      </c>
      <c r="I528" s="35">
        <f t="shared" si="130"/>
        <v>0</v>
      </c>
      <c r="J528" s="18">
        <f t="shared" si="129"/>
        <v>0</v>
      </c>
      <c r="K528" s="207">
        <f t="shared" si="127"/>
        <v>0</v>
      </c>
    </row>
    <row r="529" spans="1:11" ht="78.75" customHeight="1">
      <c r="A529" s="30"/>
      <c r="B529" s="41" t="s">
        <v>683</v>
      </c>
      <c r="C529" s="43" t="s">
        <v>681</v>
      </c>
      <c r="D529" s="42">
        <v>1</v>
      </c>
      <c r="E529" s="156" t="s">
        <v>85</v>
      </c>
      <c r="F529" s="93"/>
      <c r="G529" s="93"/>
      <c r="H529" s="32">
        <f t="shared" si="125"/>
        <v>0</v>
      </c>
      <c r="I529" s="35">
        <f t="shared" si="130"/>
        <v>0</v>
      </c>
      <c r="J529" s="18">
        <f t="shared" si="129"/>
        <v>0</v>
      </c>
      <c r="K529" s="207">
        <f t="shared" si="127"/>
        <v>0</v>
      </c>
    </row>
    <row r="530" spans="1:11" ht="76.5">
      <c r="A530" s="30"/>
      <c r="B530" s="41" t="s">
        <v>684</v>
      </c>
      <c r="C530" s="43" t="s">
        <v>916</v>
      </c>
      <c r="D530" s="42">
        <v>1</v>
      </c>
      <c r="E530" s="17" t="s">
        <v>667</v>
      </c>
      <c r="F530" s="93"/>
      <c r="G530" s="93"/>
      <c r="H530" s="32">
        <f t="shared" si="125"/>
        <v>0</v>
      </c>
      <c r="I530" s="35">
        <f t="shared" si="130"/>
        <v>0</v>
      </c>
      <c r="J530" s="18">
        <f t="shared" si="129"/>
        <v>0</v>
      </c>
      <c r="K530" s="207">
        <f t="shared" si="127"/>
        <v>0</v>
      </c>
    </row>
    <row r="531" spans="1:11" ht="93.75" customHeight="1">
      <c r="A531" s="30"/>
      <c r="B531" s="41" t="s">
        <v>686</v>
      </c>
      <c r="C531" s="43" t="s">
        <v>915</v>
      </c>
      <c r="D531" s="42">
        <v>2</v>
      </c>
      <c r="E531" s="156" t="s">
        <v>667</v>
      </c>
      <c r="F531" s="93"/>
      <c r="G531" s="93"/>
      <c r="H531" s="32">
        <f t="shared" si="125"/>
        <v>0</v>
      </c>
      <c r="I531" s="35">
        <f t="shared" si="130"/>
        <v>0</v>
      </c>
      <c r="J531" s="18">
        <f t="shared" si="129"/>
        <v>0</v>
      </c>
      <c r="K531" s="207">
        <f t="shared" si="127"/>
        <v>0</v>
      </c>
    </row>
    <row r="532" spans="1:11" ht="38.25">
      <c r="A532" s="30"/>
      <c r="B532" s="41" t="s">
        <v>688</v>
      </c>
      <c r="C532" s="43" t="s">
        <v>685</v>
      </c>
      <c r="D532" s="42">
        <v>1</v>
      </c>
      <c r="E532" s="156" t="s">
        <v>667</v>
      </c>
      <c r="F532" s="93"/>
      <c r="G532" s="93"/>
      <c r="H532" s="32">
        <f t="shared" si="125"/>
        <v>0</v>
      </c>
      <c r="I532" s="35">
        <f t="shared" si="130"/>
        <v>0</v>
      </c>
      <c r="J532" s="18">
        <f t="shared" si="129"/>
        <v>0</v>
      </c>
      <c r="K532" s="207">
        <f t="shared" si="127"/>
        <v>0</v>
      </c>
    </row>
    <row r="533" spans="1:11" ht="63.75">
      <c r="A533" s="30"/>
      <c r="B533" s="41" t="s">
        <v>689</v>
      </c>
      <c r="C533" s="43" t="s">
        <v>687</v>
      </c>
      <c r="D533" s="42">
        <v>1</v>
      </c>
      <c r="E533" s="17" t="s">
        <v>85</v>
      </c>
      <c r="F533" s="93"/>
      <c r="G533" s="93"/>
      <c r="H533" s="32">
        <f t="shared" si="125"/>
        <v>0</v>
      </c>
      <c r="I533" s="35">
        <f t="shared" si="130"/>
        <v>0</v>
      </c>
      <c r="J533" s="18">
        <f t="shared" si="129"/>
        <v>0</v>
      </c>
      <c r="K533" s="207">
        <f t="shared" si="127"/>
        <v>0</v>
      </c>
    </row>
    <row r="534" spans="1:11" ht="46.5" customHeight="1">
      <c r="A534" s="30"/>
      <c r="B534" s="41" t="s">
        <v>690</v>
      </c>
      <c r="C534" s="43" t="s">
        <v>740</v>
      </c>
      <c r="D534" s="42">
        <v>4</v>
      </c>
      <c r="E534" s="17" t="s">
        <v>85</v>
      </c>
      <c r="F534" s="22" t="s">
        <v>15</v>
      </c>
      <c r="G534" s="93"/>
      <c r="H534" s="32">
        <f t="shared" si="125"/>
        <v>0</v>
      </c>
      <c r="I534" s="35" t="s">
        <v>15</v>
      </c>
      <c r="J534" s="18">
        <f t="shared" si="129"/>
        <v>0</v>
      </c>
      <c r="K534" s="207">
        <f t="shared" si="127"/>
        <v>0</v>
      </c>
    </row>
    <row r="535" spans="1:13" ht="63.75">
      <c r="A535" s="30"/>
      <c r="B535" s="41" t="s">
        <v>691</v>
      </c>
      <c r="C535" s="43" t="s">
        <v>815</v>
      </c>
      <c r="D535" s="42">
        <v>1</v>
      </c>
      <c r="E535" s="17" t="s">
        <v>85</v>
      </c>
      <c r="F535" s="93"/>
      <c r="G535" s="93"/>
      <c r="H535" s="32">
        <f t="shared" si="125"/>
        <v>0</v>
      </c>
      <c r="I535" s="35">
        <f aca="true" t="shared" si="131" ref="I535:I542">TRUNC(F535*(1+$K$4),2)</f>
        <v>0</v>
      </c>
      <c r="J535" s="18">
        <f aca="true" t="shared" si="132" ref="J535:J543">TRUNC(G535*(1+$K$4),2)</f>
        <v>0</v>
      </c>
      <c r="K535" s="207">
        <f t="shared" si="127"/>
        <v>0</v>
      </c>
      <c r="M535" s="261"/>
    </row>
    <row r="536" spans="1:11" ht="102">
      <c r="A536" s="30"/>
      <c r="B536" s="41" t="s">
        <v>693</v>
      </c>
      <c r="C536" s="43" t="s">
        <v>816</v>
      </c>
      <c r="D536" s="42">
        <v>1</v>
      </c>
      <c r="E536" s="17" t="s">
        <v>85</v>
      </c>
      <c r="F536" s="93"/>
      <c r="G536" s="93"/>
      <c r="H536" s="32">
        <f t="shared" si="125"/>
        <v>0</v>
      </c>
      <c r="I536" s="35">
        <f t="shared" si="131"/>
        <v>0</v>
      </c>
      <c r="J536" s="18">
        <f t="shared" si="132"/>
        <v>0</v>
      </c>
      <c r="K536" s="207">
        <f t="shared" si="127"/>
        <v>0</v>
      </c>
    </row>
    <row r="537" spans="1:11" ht="315.75" customHeight="1">
      <c r="A537" s="30"/>
      <c r="B537" s="41" t="s">
        <v>694</v>
      </c>
      <c r="C537" s="43" t="s">
        <v>692</v>
      </c>
      <c r="D537" s="42">
        <v>1</v>
      </c>
      <c r="E537" s="17" t="s">
        <v>85</v>
      </c>
      <c r="F537" s="93"/>
      <c r="G537" s="93"/>
      <c r="H537" s="32">
        <f t="shared" si="125"/>
        <v>0</v>
      </c>
      <c r="I537" s="35">
        <f t="shared" si="131"/>
        <v>0</v>
      </c>
      <c r="J537" s="18">
        <f t="shared" si="132"/>
        <v>0</v>
      </c>
      <c r="K537" s="207">
        <f t="shared" si="127"/>
        <v>0</v>
      </c>
    </row>
    <row r="538" spans="1:11" ht="165" customHeight="1">
      <c r="A538" s="30"/>
      <c r="B538" s="41" t="s">
        <v>695</v>
      </c>
      <c r="C538" s="43" t="s">
        <v>817</v>
      </c>
      <c r="D538" s="42">
        <v>1</v>
      </c>
      <c r="E538" s="17" t="s">
        <v>917</v>
      </c>
      <c r="F538" s="93"/>
      <c r="G538" s="93"/>
      <c r="H538" s="32">
        <f t="shared" si="125"/>
        <v>0</v>
      </c>
      <c r="I538" s="35">
        <f t="shared" si="131"/>
        <v>0</v>
      </c>
      <c r="J538" s="18">
        <f t="shared" si="132"/>
        <v>0</v>
      </c>
      <c r="K538" s="207">
        <f t="shared" si="127"/>
        <v>0</v>
      </c>
    </row>
    <row r="539" spans="1:11" ht="140.25">
      <c r="A539" s="30"/>
      <c r="B539" s="41" t="s">
        <v>696</v>
      </c>
      <c r="C539" s="43" t="s">
        <v>818</v>
      </c>
      <c r="D539" s="42">
        <v>2</v>
      </c>
      <c r="E539" s="17" t="s">
        <v>917</v>
      </c>
      <c r="F539" s="93"/>
      <c r="G539" s="93"/>
      <c r="H539" s="32">
        <f t="shared" si="125"/>
        <v>0</v>
      </c>
      <c r="I539" s="35">
        <f t="shared" si="131"/>
        <v>0</v>
      </c>
      <c r="J539" s="18">
        <f t="shared" si="132"/>
        <v>0</v>
      </c>
      <c r="K539" s="207">
        <f t="shared" si="127"/>
        <v>0</v>
      </c>
    </row>
    <row r="540" spans="1:11" ht="141" customHeight="1">
      <c r="A540" s="30"/>
      <c r="B540" s="41" t="s">
        <v>697</v>
      </c>
      <c r="C540" s="43" t="s">
        <v>920</v>
      </c>
      <c r="D540" s="42">
        <v>2</v>
      </c>
      <c r="E540" s="17" t="s">
        <v>917</v>
      </c>
      <c r="F540" s="93"/>
      <c r="G540" s="93"/>
      <c r="H540" s="32">
        <f t="shared" si="125"/>
        <v>0</v>
      </c>
      <c r="I540" s="35">
        <f t="shared" si="131"/>
        <v>0</v>
      </c>
      <c r="J540" s="18">
        <f t="shared" si="132"/>
        <v>0</v>
      </c>
      <c r="K540" s="207">
        <f t="shared" si="127"/>
        <v>0</v>
      </c>
    </row>
    <row r="541" spans="1:11" ht="114.75">
      <c r="A541" s="30"/>
      <c r="B541" s="41" t="s">
        <v>698</v>
      </c>
      <c r="C541" s="43" t="s">
        <v>918</v>
      </c>
      <c r="D541" s="42">
        <v>1</v>
      </c>
      <c r="E541" s="17" t="s">
        <v>917</v>
      </c>
      <c r="F541" s="93"/>
      <c r="G541" s="93"/>
      <c r="H541" s="32">
        <f t="shared" si="125"/>
        <v>0</v>
      </c>
      <c r="I541" s="35">
        <f t="shared" si="131"/>
        <v>0</v>
      </c>
      <c r="J541" s="18">
        <f t="shared" si="132"/>
        <v>0</v>
      </c>
      <c r="K541" s="207">
        <f t="shared" si="127"/>
        <v>0</v>
      </c>
    </row>
    <row r="542" spans="1:11" ht="141" customHeight="1">
      <c r="A542" s="30"/>
      <c r="B542" s="41" t="s">
        <v>700</v>
      </c>
      <c r="C542" s="43" t="s">
        <v>919</v>
      </c>
      <c r="D542" s="42">
        <v>2</v>
      </c>
      <c r="E542" s="17" t="s">
        <v>917</v>
      </c>
      <c r="F542" s="93"/>
      <c r="G542" s="93"/>
      <c r="H542" s="32">
        <f t="shared" si="125"/>
        <v>0</v>
      </c>
      <c r="I542" s="35">
        <f t="shared" si="131"/>
        <v>0</v>
      </c>
      <c r="J542" s="18">
        <f t="shared" si="132"/>
        <v>0</v>
      </c>
      <c r="K542" s="207">
        <f t="shared" si="127"/>
        <v>0</v>
      </c>
    </row>
    <row r="543" spans="1:11" ht="25.5">
      <c r="A543" s="30"/>
      <c r="B543" s="41" t="s">
        <v>925</v>
      </c>
      <c r="C543" s="43" t="s">
        <v>699</v>
      </c>
      <c r="D543" s="42">
        <v>1</v>
      </c>
      <c r="E543" s="17" t="s">
        <v>917</v>
      </c>
      <c r="F543" s="22" t="s">
        <v>15</v>
      </c>
      <c r="G543" s="93"/>
      <c r="H543" s="32">
        <f t="shared" si="125"/>
        <v>0</v>
      </c>
      <c r="I543" s="35" t="s">
        <v>15</v>
      </c>
      <c r="J543" s="18">
        <f t="shared" si="132"/>
        <v>0</v>
      </c>
      <c r="K543" s="207">
        <f t="shared" si="127"/>
        <v>0</v>
      </c>
    </row>
    <row r="544" spans="1:11" ht="12.75">
      <c r="A544" s="30"/>
      <c r="B544" s="41" t="s">
        <v>926</v>
      </c>
      <c r="C544" s="43" t="s">
        <v>701</v>
      </c>
      <c r="D544" s="42">
        <v>1</v>
      </c>
      <c r="E544" s="17" t="s">
        <v>917</v>
      </c>
      <c r="F544" s="93"/>
      <c r="G544" s="93"/>
      <c r="H544" s="32">
        <f>SUM(F544,G544)*D544</f>
        <v>0</v>
      </c>
      <c r="I544" s="35">
        <f>TRUNC(F544*(1+$K$4),2)</f>
        <v>0</v>
      </c>
      <c r="J544" s="18">
        <f>TRUNC(G544*(1+$K$4),2)</f>
        <v>0</v>
      </c>
      <c r="K544" s="207">
        <f>SUM(I544:J544)*D544</f>
        <v>0</v>
      </c>
    </row>
    <row r="545" spans="1:11" ht="12.75">
      <c r="A545" s="50"/>
      <c r="B545" s="51"/>
      <c r="C545" s="52" t="s">
        <v>153</v>
      </c>
      <c r="D545" s="53"/>
      <c r="E545" s="54"/>
      <c r="F545" s="78">
        <f>SUMPRODUCT(D517:D544,F517:F544)</f>
        <v>0</v>
      </c>
      <c r="G545" s="78">
        <f>SUMPRODUCT(D517:D544,G517:G544)</f>
        <v>0</v>
      </c>
      <c r="H545" s="79">
        <f>SUM(H517:H544)</f>
        <v>0</v>
      </c>
      <c r="I545" s="48">
        <f>SUMPRODUCT(D517:D544,I517:I544)</f>
        <v>0</v>
      </c>
      <c r="J545" s="48">
        <f>SUMPRODUCT(D517:D544,J517:J544)</f>
        <v>0</v>
      </c>
      <c r="K545" s="49">
        <f>SUM(K517:K544)</f>
        <v>0</v>
      </c>
    </row>
    <row r="546" spans="1:11" ht="12.75">
      <c r="A546" s="214"/>
      <c r="B546" s="215"/>
      <c r="C546" s="216" t="s">
        <v>322</v>
      </c>
      <c r="D546" s="217"/>
      <c r="E546" s="218"/>
      <c r="F546" s="219">
        <f aca="true" t="shared" si="133" ref="F546:K546">F545+F514+F297+F65</f>
        <v>0</v>
      </c>
      <c r="G546" s="219">
        <f t="shared" si="133"/>
        <v>0</v>
      </c>
      <c r="H546" s="219">
        <f t="shared" si="133"/>
        <v>0</v>
      </c>
      <c r="I546" s="219">
        <f t="shared" si="133"/>
        <v>0</v>
      </c>
      <c r="J546" s="219">
        <f t="shared" si="133"/>
        <v>0</v>
      </c>
      <c r="K546" s="219">
        <f t="shared" si="133"/>
        <v>0</v>
      </c>
    </row>
    <row r="547" spans="1:11" ht="12.75">
      <c r="A547" s="106"/>
      <c r="B547" s="45" t="s">
        <v>317</v>
      </c>
      <c r="C547" s="46" t="s">
        <v>306</v>
      </c>
      <c r="D547" s="45"/>
      <c r="E547" s="73"/>
      <c r="F547" s="45"/>
      <c r="G547" s="74"/>
      <c r="H547" s="107"/>
      <c r="I547" s="108"/>
      <c r="J547" s="75"/>
      <c r="K547" s="109"/>
    </row>
    <row r="548" spans="1:11" ht="25.5">
      <c r="A548" s="110"/>
      <c r="B548" s="111" t="s">
        <v>324</v>
      </c>
      <c r="C548" s="112" t="s">
        <v>325</v>
      </c>
      <c r="D548" s="113">
        <v>1</v>
      </c>
      <c r="E548" s="114" t="s">
        <v>326</v>
      </c>
      <c r="F548" s="115" t="s">
        <v>116</v>
      </c>
      <c r="G548" s="116">
        <v>5</v>
      </c>
      <c r="H548" s="117" t="s">
        <v>320</v>
      </c>
      <c r="I548" s="118" t="s">
        <v>116</v>
      </c>
      <c r="J548" s="119">
        <f>(K546)*(G548*0.01)</f>
        <v>0</v>
      </c>
      <c r="K548" s="120">
        <f>J548</f>
        <v>0</v>
      </c>
    </row>
    <row r="549" spans="1:11" ht="13.5" thickBot="1">
      <c r="A549" s="121"/>
      <c r="B549" s="122"/>
      <c r="C549" s="123" t="s">
        <v>327</v>
      </c>
      <c r="D549" s="124"/>
      <c r="E549" s="125"/>
      <c r="F549" s="126"/>
      <c r="G549" s="126">
        <f>SUMPRODUCT(D547:D548,G547:G548)</f>
        <v>5</v>
      </c>
      <c r="H549" s="127">
        <f>SUM(H547:H548)</f>
        <v>0</v>
      </c>
      <c r="I549" s="128"/>
      <c r="J549" s="128">
        <f>SUMPRODUCT(D548,J548)</f>
        <v>0</v>
      </c>
      <c r="K549" s="129">
        <f>SUM(K548)</f>
        <v>0</v>
      </c>
    </row>
    <row r="550" spans="1:11" ht="13.5" thickBot="1">
      <c r="A550" s="130"/>
      <c r="B550" s="131"/>
      <c r="C550" s="132" t="s">
        <v>328</v>
      </c>
      <c r="D550" s="133"/>
      <c r="E550" s="134"/>
      <c r="F550" s="135"/>
      <c r="G550" s="136"/>
      <c r="H550" s="137"/>
      <c r="I550" s="103">
        <f>I549+I546</f>
        <v>0</v>
      </c>
      <c r="J550" s="138">
        <f>J549+J546</f>
        <v>0</v>
      </c>
      <c r="K550" s="139">
        <f>K549+K546</f>
        <v>0</v>
      </c>
    </row>
    <row r="553" ht="12.75">
      <c r="K553" s="234">
        <f>I550+J550</f>
        <v>0</v>
      </c>
    </row>
    <row r="554" ht="12.75">
      <c r="K554" s="234">
        <f>I546+J546</f>
        <v>0</v>
      </c>
    </row>
  </sheetData>
  <sheetProtection password="C690" sheet="1"/>
  <mergeCells count="26">
    <mergeCell ref="C15:H15"/>
    <mergeCell ref="K12:K13"/>
    <mergeCell ref="H12:H13"/>
    <mergeCell ref="A7:H7"/>
    <mergeCell ref="C11:F11"/>
    <mergeCell ref="I12:J12"/>
    <mergeCell ref="A10:B10"/>
    <mergeCell ref="A11:B11"/>
    <mergeCell ref="D12:D13"/>
    <mergeCell ref="E12:E13"/>
    <mergeCell ref="C12:C13"/>
    <mergeCell ref="A12:A13"/>
    <mergeCell ref="I6:J6"/>
    <mergeCell ref="F12:G12"/>
    <mergeCell ref="B12:B13"/>
    <mergeCell ref="C10:F10"/>
    <mergeCell ref="H10:K10"/>
    <mergeCell ref="H11:K11"/>
    <mergeCell ref="A9:K9"/>
    <mergeCell ref="A1:H2"/>
    <mergeCell ref="I1:K2"/>
    <mergeCell ref="A3:H3"/>
    <mergeCell ref="A4:H4"/>
    <mergeCell ref="I4:J4"/>
    <mergeCell ref="A6:H6"/>
    <mergeCell ref="A5:H5"/>
  </mergeCells>
  <conditionalFormatting sqref="K4:K5">
    <cfRule type="cellIs" priority="14" dxfId="2" operator="between" stopIfTrue="1">
      <formula>$J$5</formula>
      <formula>$K$5</formula>
    </cfRule>
  </conditionalFormatting>
  <conditionalFormatting sqref="J5">
    <cfRule type="cellIs" priority="13" dxfId="2" operator="between" stopIfTrue="1">
      <formula>$J$5</formula>
      <formula>$K$5</formula>
    </cfRule>
  </conditionalFormatting>
  <conditionalFormatting sqref="A362 I362:K362 C362:D362 F362:G362">
    <cfRule type="cellIs" priority="10" dxfId="0" operator="equal">
      <formula>"x,xx"</formula>
    </cfRule>
  </conditionalFormatting>
  <conditionalFormatting sqref="A363 I363:K363 C363:D363 F363:G363">
    <cfRule type="cellIs" priority="9" dxfId="0" operator="equal">
      <formula>"x,xx"</formula>
    </cfRule>
  </conditionalFormatting>
  <dataValidations count="1">
    <dataValidation type="decimal" allowBlank="1" showInputMessage="1" showErrorMessage="1" errorTitle="BDI" error="Valor deverá ser entre 0 e 25" sqref="K4">
      <formula1>J5</formula1>
      <formula2>K5</formula2>
    </dataValidation>
  </dataValidations>
  <hyperlinks>
    <hyperlink ref="D390"/>
  </hyperlinks>
  <printOptions/>
  <pageMargins left="0.5118110236220472" right="0.5118110236220472" top="0.7874015748031497" bottom="0.7874015748031497" header="0.31496062992125984" footer="0.31496062992125984"/>
  <pageSetup fitToHeight="0" fitToWidth="1" horizontalDpi="600" verticalDpi="600" orientation="landscape" paperSize="9" scale="70" r:id="rId2"/>
  <headerFooter>
    <oddHeader>&amp;L&amp;G
UNIDADE DE ENGENHARIA&amp;RFOLHA &amp;P/ &amp;N</oddHeader>
    <oddFooter>&amp;R&amp;F</oddFooter>
  </headerFooter>
  <legacyDrawingHF r:id="rId1"/>
</worksheet>
</file>

<file path=xl/worksheets/sheet2.xml><?xml version="1.0" encoding="utf-8"?>
<worksheet xmlns="http://schemas.openxmlformats.org/spreadsheetml/2006/main" xmlns:r="http://schemas.openxmlformats.org/officeDocument/2006/relationships">
  <dimension ref="A1:I64"/>
  <sheetViews>
    <sheetView showZeros="0" view="pageBreakPreview" zoomScale="90" zoomScaleSheetLayoutView="90" zoomScalePageLayoutView="0" workbookViewId="0" topLeftCell="A1">
      <selection activeCell="H20" sqref="H20"/>
    </sheetView>
  </sheetViews>
  <sheetFormatPr defaultColWidth="11.421875" defaultRowHeight="12.75"/>
  <cols>
    <col min="1" max="1" width="6.00390625" style="349" customWidth="1"/>
    <col min="2" max="2" width="6.8515625" style="349" customWidth="1"/>
    <col min="3" max="3" width="56.140625" style="349" customWidth="1"/>
    <col min="4" max="4" width="18.421875" style="350" customWidth="1"/>
    <col min="5" max="5" width="13.140625" style="349" bestFit="1" customWidth="1"/>
    <col min="6" max="6" width="9.57421875" style="349" bestFit="1" customWidth="1"/>
    <col min="7" max="7" width="12.57421875" style="349" bestFit="1" customWidth="1"/>
    <col min="8" max="221" width="11.421875" style="349" customWidth="1"/>
    <col min="222" max="222" width="56.28125" style="349" customWidth="1"/>
    <col min="223" max="16384" width="11.421875" style="349" customWidth="1"/>
  </cols>
  <sheetData>
    <row r="1" spans="1:4" s="345" customFormat="1" ht="19.5" customHeight="1">
      <c r="A1" s="343" t="s">
        <v>296</v>
      </c>
      <c r="B1" s="344"/>
      <c r="D1" s="538"/>
    </row>
    <row r="2" spans="1:7" s="347" customFormat="1" ht="15.75">
      <c r="A2" s="344"/>
      <c r="B2" s="344"/>
      <c r="C2" s="346"/>
      <c r="D2" s="538"/>
      <c r="E2" s="345"/>
      <c r="F2" s="345"/>
      <c r="G2" s="345"/>
    </row>
    <row r="3" spans="1:7" s="347" customFormat="1" ht="12.75" customHeight="1">
      <c r="A3" s="539" t="s">
        <v>230</v>
      </c>
      <c r="B3" s="540"/>
      <c r="C3" s="540"/>
      <c r="D3" s="540"/>
      <c r="E3" s="540"/>
      <c r="F3" s="540"/>
      <c r="G3" s="541"/>
    </row>
    <row r="4" spans="1:7" s="347" customFormat="1" ht="12.75" customHeight="1">
      <c r="A4" s="539" t="s">
        <v>297</v>
      </c>
      <c r="B4" s="540"/>
      <c r="C4" s="540"/>
      <c r="D4" s="540"/>
      <c r="E4" s="540"/>
      <c r="F4" s="540"/>
      <c r="G4" s="541"/>
    </row>
    <row r="5" spans="1:2" ht="6" customHeight="1">
      <c r="A5" s="348"/>
      <c r="B5" s="348"/>
    </row>
    <row r="6" spans="1:7" s="352" customFormat="1" ht="19.5" customHeight="1">
      <c r="A6" s="351" t="s">
        <v>3</v>
      </c>
      <c r="B6" s="351"/>
      <c r="C6" s="351" t="s">
        <v>4</v>
      </c>
      <c r="D6" s="351" t="s">
        <v>7</v>
      </c>
      <c r="E6" s="542" t="s">
        <v>298</v>
      </c>
      <c r="F6" s="543"/>
      <c r="G6" s="544"/>
    </row>
    <row r="7" spans="1:7" s="352" customFormat="1" ht="12.75">
      <c r="A7" s="353"/>
      <c r="B7" s="353"/>
      <c r="C7" s="354"/>
      <c r="D7" s="355" t="s">
        <v>299</v>
      </c>
      <c r="E7" s="355" t="s">
        <v>300</v>
      </c>
      <c r="F7" s="355" t="s">
        <v>301</v>
      </c>
      <c r="G7" s="355" t="s">
        <v>302</v>
      </c>
    </row>
    <row r="8" spans="1:7" ht="12.75">
      <c r="A8" s="356" t="s">
        <v>10</v>
      </c>
      <c r="B8" s="357"/>
      <c r="C8" s="358" t="s">
        <v>164</v>
      </c>
      <c r="D8" s="359"/>
      <c r="E8" s="358" t="s">
        <v>164</v>
      </c>
      <c r="F8" s="359"/>
      <c r="G8" s="360"/>
    </row>
    <row r="9" spans="1:7" ht="12.75">
      <c r="A9" s="361"/>
      <c r="B9" s="362" t="str">
        <f>'Plan 1'!B16</f>
        <v>I</v>
      </c>
      <c r="C9" s="362" t="str">
        <f>'Plan 1'!C16</f>
        <v>ESTRUTURAL</v>
      </c>
      <c r="D9" s="363"/>
      <c r="E9" s="364"/>
      <c r="F9" s="363"/>
      <c r="G9" s="365"/>
    </row>
    <row r="10" spans="1:7" ht="12.75">
      <c r="A10" s="366"/>
      <c r="B10" s="367">
        <f>'Plan 1'!B17</f>
        <v>1</v>
      </c>
      <c r="C10" s="367" t="str">
        <f>'Plan 1'!C17</f>
        <v>RECUPERAÇÃO DA IMPERMEABILIZAÇÃO DA MARQUISE  DA AGÊNCIA </v>
      </c>
      <c r="D10" s="368">
        <f>SUM('Plan 1'!K18:K25)</f>
        <v>0</v>
      </c>
      <c r="E10" s="369" t="e">
        <f aca="true" t="shared" si="0" ref="E10:E15">D10/$D$55</f>
        <v>#DIV/0!</v>
      </c>
      <c r="F10" s="368"/>
      <c r="G10" s="370" t="e">
        <f aca="true" t="shared" si="1" ref="G10:G15">D10/$D$16</f>
        <v>#DIV/0!</v>
      </c>
    </row>
    <row r="11" spans="1:7" ht="12.75">
      <c r="A11" s="366"/>
      <c r="B11" s="367">
        <f>'Plan 1'!B26</f>
        <v>2</v>
      </c>
      <c r="C11" s="367" t="str">
        <f>'Plan 1'!C26</f>
        <v>MURO DO ESTACIONAMENTO</v>
      </c>
      <c r="D11" s="368">
        <f>SUM('Plan 1'!K27:K38)</f>
        <v>0</v>
      </c>
      <c r="E11" s="369" t="e">
        <f t="shared" si="0"/>
        <v>#DIV/0!</v>
      </c>
      <c r="F11" s="368"/>
      <c r="G11" s="370" t="e">
        <f t="shared" si="1"/>
        <v>#DIV/0!</v>
      </c>
    </row>
    <row r="12" spans="1:7" ht="12.75">
      <c r="A12" s="366"/>
      <c r="B12" s="367">
        <f>'Plan 1'!B39</f>
        <v>3</v>
      </c>
      <c r="C12" s="367" t="str">
        <f>'Plan 1'!C39</f>
        <v>PISO DO ESTACIONAMENTO</v>
      </c>
      <c r="D12" s="368">
        <f>SUM('Plan 1'!K40:K45)</f>
        <v>0</v>
      </c>
      <c r="E12" s="369" t="e">
        <f t="shared" si="0"/>
        <v>#DIV/0!</v>
      </c>
      <c r="F12" s="368"/>
      <c r="G12" s="370" t="e">
        <f t="shared" si="1"/>
        <v>#DIV/0!</v>
      </c>
    </row>
    <row r="13" spans="1:7" ht="12.75">
      <c r="A13" s="366"/>
      <c r="B13" s="367">
        <f>'Plan 1'!B46</f>
        <v>4</v>
      </c>
      <c r="C13" s="367" t="str">
        <f>'Plan 1'!C46</f>
        <v>RECUPERAÇÃO DA LAJE DE ENTREPISO</v>
      </c>
      <c r="D13" s="368">
        <f>SUM('Plan 1'!K47:K50)</f>
        <v>0</v>
      </c>
      <c r="E13" s="369" t="e">
        <f t="shared" si="0"/>
        <v>#DIV/0!</v>
      </c>
      <c r="F13" s="368"/>
      <c r="G13" s="370" t="e">
        <f t="shared" si="1"/>
        <v>#DIV/0!</v>
      </c>
    </row>
    <row r="14" spans="1:7" ht="12.75">
      <c r="A14" s="366"/>
      <c r="B14" s="367">
        <f>'Plan 1'!B51</f>
        <v>5</v>
      </c>
      <c r="C14" s="367" t="str">
        <f>'Plan 1'!C51</f>
        <v>RECUPERAÇÃO DA FUNDAÇÃO DA ESCADA</v>
      </c>
      <c r="D14" s="368">
        <f>SUM('Plan 1'!K52:K55)</f>
        <v>0</v>
      </c>
      <c r="E14" s="369" t="e">
        <f t="shared" si="0"/>
        <v>#DIV/0!</v>
      </c>
      <c r="F14" s="368"/>
      <c r="G14" s="370" t="e">
        <f t="shared" si="1"/>
        <v>#DIV/0!</v>
      </c>
    </row>
    <row r="15" spans="1:7" ht="12.75">
      <c r="A15" s="366"/>
      <c r="B15" s="367">
        <f>'Plan 1'!B56</f>
        <v>6</v>
      </c>
      <c r="C15" s="367" t="str">
        <f>'Plan 1'!C56</f>
        <v>CORTE NA LAJE E ESTRUTURA PARA INSTALAÇÃO DE ELEVADOR DE CADEIRANTES</v>
      </c>
      <c r="D15" s="368">
        <f>SUM('Plan 1'!K57:K64)</f>
        <v>0</v>
      </c>
      <c r="E15" s="369" t="e">
        <f t="shared" si="0"/>
        <v>#DIV/0!</v>
      </c>
      <c r="F15" s="368"/>
      <c r="G15" s="370" t="e">
        <f t="shared" si="1"/>
        <v>#DIV/0!</v>
      </c>
    </row>
    <row r="16" spans="1:7" ht="12.75">
      <c r="A16" s="366"/>
      <c r="B16" s="371"/>
      <c r="C16" s="372" t="s">
        <v>13</v>
      </c>
      <c r="D16" s="373">
        <f>SUM(D10:D15)</f>
        <v>0</v>
      </c>
      <c r="E16" s="374"/>
      <c r="F16" s="375" t="e">
        <f>D16/$D$55</f>
        <v>#DIV/0!</v>
      </c>
      <c r="G16" s="376"/>
    </row>
    <row r="17" spans="1:7" ht="12.75">
      <c r="A17" s="361"/>
      <c r="B17" s="362" t="str">
        <f>'Plan 1'!B66</f>
        <v>II</v>
      </c>
      <c r="C17" s="362" t="str">
        <f>'Plan 1'!C66</f>
        <v>OBRAS CIVIS</v>
      </c>
      <c r="D17" s="363"/>
      <c r="E17" s="364"/>
      <c r="F17" s="363"/>
      <c r="G17" s="365"/>
    </row>
    <row r="18" spans="1:7" ht="12.75">
      <c r="A18" s="366"/>
      <c r="B18" s="367">
        <f>'Plan 1'!B67</f>
        <v>1</v>
      </c>
      <c r="C18" s="367" t="str">
        <f>'Plan 1'!C67</f>
        <v>SERVIÇOS PRELIMINARES</v>
      </c>
      <c r="D18" s="368">
        <f>SUM('Plan 1'!K68:K99)</f>
        <v>0</v>
      </c>
      <c r="E18" s="369" t="e">
        <f aca="true" t="shared" si="2" ref="E18:E32">D18/$D$55</f>
        <v>#DIV/0!</v>
      </c>
      <c r="F18" s="368"/>
      <c r="G18" s="370" t="e">
        <f aca="true" t="shared" si="3" ref="G18:G32">D18/$D$33</f>
        <v>#DIV/0!</v>
      </c>
    </row>
    <row r="19" spans="1:7" ht="12.75">
      <c r="A19" s="366"/>
      <c r="B19" s="367">
        <f>'Plan 1'!B100</f>
        <v>2</v>
      </c>
      <c r="C19" s="367" t="str">
        <f>'Plan 1'!C100</f>
        <v>PISOS / PAVIMENTAÇÕES</v>
      </c>
      <c r="D19" s="368">
        <f>SUM('Plan 1'!K101:K125)</f>
        <v>0</v>
      </c>
      <c r="E19" s="369" t="e">
        <f t="shared" si="2"/>
        <v>#DIV/0!</v>
      </c>
      <c r="F19" s="368"/>
      <c r="G19" s="370" t="e">
        <f t="shared" si="3"/>
        <v>#DIV/0!</v>
      </c>
    </row>
    <row r="20" spans="1:7" ht="12.75">
      <c r="A20" s="366"/>
      <c r="B20" s="367">
        <f>'Plan 1'!B126</f>
        <v>3</v>
      </c>
      <c r="C20" s="367" t="str">
        <f>'Plan 1'!C126</f>
        <v>PAREDES E ALVENARIA</v>
      </c>
      <c r="D20" s="368">
        <f>SUM('Plan 1'!K127:K134)</f>
        <v>0</v>
      </c>
      <c r="E20" s="369" t="e">
        <f t="shared" si="2"/>
        <v>#DIV/0!</v>
      </c>
      <c r="F20" s="368"/>
      <c r="G20" s="370" t="e">
        <f t="shared" si="3"/>
        <v>#DIV/0!</v>
      </c>
    </row>
    <row r="21" spans="1:7" ht="12.75">
      <c r="A21" s="366"/>
      <c r="B21" s="367">
        <f>'Plan 1'!B135</f>
        <v>4</v>
      </c>
      <c r="C21" s="367" t="str">
        <f>'Plan 1'!C135</f>
        <v>REVESTIMENTOS</v>
      </c>
      <c r="D21" s="368">
        <f>SUM('Plan 1'!K136:K143)</f>
        <v>0</v>
      </c>
      <c r="E21" s="369" t="e">
        <f t="shared" si="2"/>
        <v>#DIV/0!</v>
      </c>
      <c r="F21" s="368"/>
      <c r="G21" s="370" t="e">
        <f t="shared" si="3"/>
        <v>#DIV/0!</v>
      </c>
    </row>
    <row r="22" spans="1:7" ht="12.75">
      <c r="A22" s="366"/>
      <c r="B22" s="367">
        <f>'Plan 1'!B144</f>
        <v>5</v>
      </c>
      <c r="C22" s="367" t="str">
        <f>'Plan 1'!C144</f>
        <v>FORRO</v>
      </c>
      <c r="D22" s="368">
        <f>SUM('Plan 1'!K145)</f>
        <v>0</v>
      </c>
      <c r="E22" s="369" t="e">
        <f t="shared" si="2"/>
        <v>#DIV/0!</v>
      </c>
      <c r="F22" s="368"/>
      <c r="G22" s="370" t="e">
        <f t="shared" si="3"/>
        <v>#DIV/0!</v>
      </c>
    </row>
    <row r="23" spans="1:7" ht="12.75">
      <c r="A23" s="366"/>
      <c r="B23" s="367">
        <f>'Plan 1'!B146</f>
        <v>6</v>
      </c>
      <c r="C23" s="367" t="str">
        <f>'Plan 1'!C146</f>
        <v>SALA DE AUTOATENDIMENTO</v>
      </c>
      <c r="D23" s="368">
        <f>SUM('Plan 1'!K147:K152)</f>
        <v>0</v>
      </c>
      <c r="E23" s="369" t="e">
        <f t="shared" si="2"/>
        <v>#DIV/0!</v>
      </c>
      <c r="F23" s="368"/>
      <c r="G23" s="370" t="e">
        <f t="shared" si="3"/>
        <v>#DIV/0!</v>
      </c>
    </row>
    <row r="24" spans="1:7" ht="12.75">
      <c r="A24" s="366"/>
      <c r="B24" s="367">
        <f>'Plan 1'!B153</f>
        <v>7</v>
      </c>
      <c r="C24" s="367" t="str">
        <f>'Plan 1'!C153</f>
        <v>ESQUADRIAS</v>
      </c>
      <c r="D24" s="368">
        <f>SUM('Plan 1'!K154:K175)</f>
        <v>0</v>
      </c>
      <c r="E24" s="369" t="e">
        <f t="shared" si="2"/>
        <v>#DIV/0!</v>
      </c>
      <c r="F24" s="368"/>
      <c r="G24" s="370" t="e">
        <f t="shared" si="3"/>
        <v>#DIV/0!</v>
      </c>
    </row>
    <row r="25" spans="1:7" ht="12.75">
      <c r="A25" s="366"/>
      <c r="B25" s="367">
        <f>'Plan 1'!B176</f>
        <v>8</v>
      </c>
      <c r="C25" s="367" t="str">
        <f>'Plan 1'!C176</f>
        <v>DIVISOR DE SIGILO</v>
      </c>
      <c r="D25" s="368">
        <f>SUM('Plan 1'!K177)</f>
        <v>0</v>
      </c>
      <c r="E25" s="369" t="e">
        <f t="shared" si="2"/>
        <v>#DIV/0!</v>
      </c>
      <c r="F25" s="368"/>
      <c r="G25" s="370" t="e">
        <f t="shared" si="3"/>
        <v>#DIV/0!</v>
      </c>
    </row>
    <row r="26" spans="1:7" ht="12.75">
      <c r="A26" s="366"/>
      <c r="B26" s="367">
        <f>'Plan 1'!B178</f>
        <v>9</v>
      </c>
      <c r="C26" s="367" t="str">
        <f>'Plan 1'!C178</f>
        <v>PINTURA INTERNA</v>
      </c>
      <c r="D26" s="368">
        <f>SUM('Plan 1'!K179:K187)</f>
        <v>0</v>
      </c>
      <c r="E26" s="369" t="e">
        <f t="shared" si="2"/>
        <v>#DIV/0!</v>
      </c>
      <c r="F26" s="368"/>
      <c r="G26" s="370" t="e">
        <f t="shared" si="3"/>
        <v>#DIV/0!</v>
      </c>
    </row>
    <row r="27" spans="1:7" ht="12.75">
      <c r="A27" s="366"/>
      <c r="B27" s="367">
        <f>'Plan 1'!B188</f>
        <v>10</v>
      </c>
      <c r="C27" s="367" t="str">
        <f>'Plan 1'!C188</f>
        <v>PINTURA EXTERNA</v>
      </c>
      <c r="D27" s="368">
        <f>SUM('Plan 1'!K189:K196)</f>
        <v>0</v>
      </c>
      <c r="E27" s="369" t="e">
        <f t="shared" si="2"/>
        <v>#DIV/0!</v>
      </c>
      <c r="F27" s="368"/>
      <c r="G27" s="370" t="e">
        <f t="shared" si="3"/>
        <v>#DIV/0!</v>
      </c>
    </row>
    <row r="28" spans="1:7" ht="12.75">
      <c r="A28" s="366"/>
      <c r="B28" s="367">
        <f>'Plan 1'!B197</f>
        <v>11</v>
      </c>
      <c r="C28" s="367" t="str">
        <f>'Plan 1'!C197</f>
        <v>PROGRAMAÇÃO VISUAL INTERNA</v>
      </c>
      <c r="D28" s="368">
        <f>SUM('Plan 1'!K198:K237)</f>
        <v>0</v>
      </c>
      <c r="E28" s="369" t="e">
        <f t="shared" si="2"/>
        <v>#DIV/0!</v>
      </c>
      <c r="F28" s="368"/>
      <c r="G28" s="370" t="e">
        <f t="shared" si="3"/>
        <v>#DIV/0!</v>
      </c>
    </row>
    <row r="29" spans="1:7" ht="12.75">
      <c r="A29" s="366"/>
      <c r="B29" s="367">
        <f>'Plan 1'!B238</f>
        <v>12</v>
      </c>
      <c r="C29" s="367" t="str">
        <f>'Plan 1'!C238</f>
        <v>PROGRAMAÇÃO VISUAL EXTERNA</v>
      </c>
      <c r="D29" s="368">
        <f>SUM('Plan 1'!K239:K240)</f>
        <v>0</v>
      </c>
      <c r="E29" s="369" t="e">
        <f t="shared" si="2"/>
        <v>#DIV/0!</v>
      </c>
      <c r="F29" s="368"/>
      <c r="G29" s="370" t="e">
        <f t="shared" si="3"/>
        <v>#DIV/0!</v>
      </c>
    </row>
    <row r="30" spans="1:7" ht="12.75">
      <c r="A30" s="366"/>
      <c r="B30" s="367">
        <f>'Plan 1'!B241</f>
        <v>13</v>
      </c>
      <c r="C30" s="367" t="str">
        <f>'Plan 1'!C241</f>
        <v>COMPLEMENTOS SANITÁRIOS</v>
      </c>
      <c r="D30" s="368">
        <f>SUM('Plan 1'!K242:K278)</f>
        <v>0</v>
      </c>
      <c r="E30" s="369" t="e">
        <f t="shared" si="2"/>
        <v>#DIV/0!</v>
      </c>
      <c r="F30" s="368"/>
      <c r="G30" s="370" t="e">
        <f t="shared" si="3"/>
        <v>#DIV/0!</v>
      </c>
    </row>
    <row r="31" spans="1:7" ht="12.75">
      <c r="A31" s="366"/>
      <c r="B31" s="367">
        <f>'Plan 1'!B279</f>
        <v>14</v>
      </c>
      <c r="C31" s="367" t="str">
        <f>'Plan 1'!C279</f>
        <v>MOBILIÁRIO</v>
      </c>
      <c r="D31" s="368">
        <f>SUM('Plan 1'!K280:K289)</f>
        <v>0</v>
      </c>
      <c r="E31" s="369" t="e">
        <f t="shared" si="2"/>
        <v>#DIV/0!</v>
      </c>
      <c r="F31" s="368"/>
      <c r="G31" s="370" t="e">
        <f t="shared" si="3"/>
        <v>#DIV/0!</v>
      </c>
    </row>
    <row r="32" spans="1:7" ht="12.75">
      <c r="A32" s="366"/>
      <c r="B32" s="367">
        <f>'Plan 1'!B290</f>
        <v>15</v>
      </c>
      <c r="C32" s="367" t="str">
        <f>'Plan 1'!C290</f>
        <v>DIVERSOS</v>
      </c>
      <c r="D32" s="368">
        <f>SUM('Plan 1'!K291:K296)</f>
        <v>0</v>
      </c>
      <c r="E32" s="369" t="e">
        <f t="shared" si="2"/>
        <v>#DIV/0!</v>
      </c>
      <c r="F32" s="368"/>
      <c r="G32" s="370" t="e">
        <f t="shared" si="3"/>
        <v>#DIV/0!</v>
      </c>
    </row>
    <row r="33" spans="1:7" ht="12.75">
      <c r="A33" s="366"/>
      <c r="B33" s="371"/>
      <c r="C33" s="372" t="s">
        <v>13</v>
      </c>
      <c r="D33" s="373">
        <f>SUM(D18:D32)</f>
        <v>0</v>
      </c>
      <c r="E33" s="374"/>
      <c r="F33" s="375" t="e">
        <f>D33/$D$55</f>
        <v>#DIV/0!</v>
      </c>
      <c r="G33" s="376"/>
    </row>
    <row r="34" spans="1:7" ht="12.75">
      <c r="A34" s="361"/>
      <c r="B34" s="362" t="str">
        <f>'Plan 1'!B298</f>
        <v>III</v>
      </c>
      <c r="C34" s="362" t="str">
        <f>'Plan 1'!C298</f>
        <v>INSTALAÇÕES ELÉTRICAS/ TRANSMISSÃO DE DADOS</v>
      </c>
      <c r="D34" s="363"/>
      <c r="E34" s="364"/>
      <c r="F34" s="363"/>
      <c r="G34" s="377"/>
    </row>
    <row r="35" spans="1:7" ht="12.75">
      <c r="A35" s="366"/>
      <c r="B35" s="367">
        <f>'Plan 1'!B299</f>
        <v>1</v>
      </c>
      <c r="C35" s="367" t="str">
        <f>'Plan 1'!C299</f>
        <v>PONTO ELÉTRICO E LÓGICO PARA TV CORPORATIVA</v>
      </c>
      <c r="D35" s="368">
        <f>SUM('Plan 1'!K300:K314)</f>
        <v>0</v>
      </c>
      <c r="E35" s="369" t="e">
        <f>D35/$D$55</f>
        <v>#DIV/0!</v>
      </c>
      <c r="F35" s="368"/>
      <c r="G35" s="370" t="e">
        <f>D35/$D$47</f>
        <v>#DIV/0!</v>
      </c>
    </row>
    <row r="36" spans="1:7" ht="12.75">
      <c r="A36" s="366"/>
      <c r="B36" s="378">
        <f>'Plan 1'!B315</f>
        <v>2</v>
      </c>
      <c r="C36" s="378" t="str">
        <f>'Plan 1'!C315</f>
        <v>MONTAGEM DOS CENTROS DE DISTRIBUIÇÃO</v>
      </c>
      <c r="D36" s="368">
        <f>SUM('Plan 1'!K316:K367)</f>
        <v>0</v>
      </c>
      <c r="E36" s="369" t="e">
        <f aca="true" t="shared" si="4" ref="E36:E46">D36/$D$55</f>
        <v>#DIV/0!</v>
      </c>
      <c r="F36" s="368"/>
      <c r="G36" s="370" t="e">
        <f aca="true" t="shared" si="5" ref="G36:G46">D36/$D$47</f>
        <v>#DIV/0!</v>
      </c>
    </row>
    <row r="37" spans="1:7" ht="25.5">
      <c r="A37" s="366"/>
      <c r="B37" s="378">
        <f>'Plan 1'!B368</f>
        <v>3</v>
      </c>
      <c r="C37" s="378" t="str">
        <f>'Plan 1'!C368</f>
        <v>INFRAESTRUTURA PLATAFORMAS DE ATENDIMENTO elétrica/lógica/telefonia - TÉRREO</v>
      </c>
      <c r="D37" s="368">
        <f>SUM('Plan 1'!K369:K383)</f>
        <v>0</v>
      </c>
      <c r="E37" s="369" t="e">
        <f t="shared" si="4"/>
        <v>#DIV/0!</v>
      </c>
      <c r="F37" s="368"/>
      <c r="G37" s="370" t="e">
        <f t="shared" si="5"/>
        <v>#DIV/0!</v>
      </c>
    </row>
    <row r="38" spans="1:7" ht="12.75">
      <c r="A38" s="366"/>
      <c r="B38" s="367">
        <f>'Plan 1'!B384</f>
        <v>4</v>
      </c>
      <c r="C38" s="367" t="str">
        <f>'Plan 1'!C384</f>
        <v>INFRAESTRUTURA PARA ATMs</v>
      </c>
      <c r="D38" s="368">
        <f>SUM('Plan 1'!K385:K397)</f>
        <v>0</v>
      </c>
      <c r="E38" s="369" t="e">
        <f t="shared" si="4"/>
        <v>#DIV/0!</v>
      </c>
      <c r="F38" s="368"/>
      <c r="G38" s="370" t="e">
        <f t="shared" si="5"/>
        <v>#DIV/0!</v>
      </c>
    </row>
    <row r="39" spans="1:7" ht="12.75">
      <c r="A39" s="366"/>
      <c r="B39" s="367">
        <f>'Plan 1'!B398</f>
        <v>5</v>
      </c>
      <c r="C39" s="367" t="str">
        <f>'Plan 1'!C398</f>
        <v>INFRAESTRUTURA PLATAFORMA DE ATENDIMENTO elétrica/lógica/telefonia - 2º PAVIMENTO</v>
      </c>
      <c r="D39" s="368">
        <f>SUM('Plan 1'!K399:K425)</f>
        <v>0</v>
      </c>
      <c r="E39" s="369" t="e">
        <f t="shared" si="4"/>
        <v>#DIV/0!</v>
      </c>
      <c r="F39" s="368"/>
      <c r="G39" s="370" t="e">
        <f t="shared" si="5"/>
        <v>#DIV/0!</v>
      </c>
    </row>
    <row r="40" spans="1:7" ht="12.75">
      <c r="A40" s="366"/>
      <c r="B40" s="378">
        <f>'Plan 1'!B426</f>
        <v>6</v>
      </c>
      <c r="C40" s="378" t="str">
        <f>'Plan 1'!C426</f>
        <v>INSTALAÇÕES DE ILUMINAÇÃO DE EMERGÊNCIA</v>
      </c>
      <c r="D40" s="368">
        <f>SUM('Plan 1'!K427:K439)</f>
        <v>0</v>
      </c>
      <c r="E40" s="369" t="e">
        <f t="shared" si="4"/>
        <v>#DIV/0!</v>
      </c>
      <c r="F40" s="368"/>
      <c r="G40" s="370" t="e">
        <f t="shared" si="5"/>
        <v>#DIV/0!</v>
      </c>
    </row>
    <row r="41" spans="1:7" ht="12.75">
      <c r="A41" s="366"/>
      <c r="B41" s="378">
        <f>'Plan 1'!B440</f>
        <v>7</v>
      </c>
      <c r="C41" s="378" t="str">
        <f>'Plan 1'!C440</f>
        <v>PONTOS DE ILUMINAÇÃO /TOMADAS</v>
      </c>
      <c r="D41" s="368">
        <f>SUM('Plan 1'!K441:K456)</f>
        <v>0</v>
      </c>
      <c r="E41" s="369" t="e">
        <f t="shared" si="4"/>
        <v>#DIV/0!</v>
      </c>
      <c r="F41" s="368"/>
      <c r="G41" s="370" t="e">
        <f t="shared" si="5"/>
        <v>#DIV/0!</v>
      </c>
    </row>
    <row r="42" spans="1:7" ht="12.75">
      <c r="A42" s="366"/>
      <c r="B42" s="378">
        <f>'Plan 1'!B457</f>
        <v>8</v>
      </c>
      <c r="C42" s="378" t="str">
        <f>'Plan 1'!C457</f>
        <v>INFRAESTRUTURA PARA MÁQUINA DE CAFÉ, ÁGUA E IMPRESSORAS</v>
      </c>
      <c r="D42" s="368">
        <f>SUM('Plan 1'!K458:K465)</f>
        <v>0</v>
      </c>
      <c r="E42" s="369" t="e">
        <f t="shared" si="4"/>
        <v>#DIV/0!</v>
      </c>
      <c r="F42" s="368"/>
      <c r="G42" s="370" t="e">
        <f t="shared" si="5"/>
        <v>#DIV/0!</v>
      </c>
    </row>
    <row r="43" spans="1:7" ht="25.5">
      <c r="A43" s="366"/>
      <c r="B43" s="378">
        <f>'Plan 1'!B466</f>
        <v>9</v>
      </c>
      <c r="C43" s="378" t="str">
        <f>'Plan 1'!C466</f>
        <v>TROCA DOS ELETRODUTOS POR CANALETA  PARA ALARME NA PAREDE DA PLATAFORMA DO SEGUNDO PISO</v>
      </c>
      <c r="D43" s="368">
        <f>SUM('Plan 1'!K467:K471)</f>
        <v>0</v>
      </c>
      <c r="E43" s="369" t="e">
        <f t="shared" si="4"/>
        <v>#DIV/0!</v>
      </c>
      <c r="F43" s="368"/>
      <c r="G43" s="370" t="e">
        <f t="shared" si="5"/>
        <v>#DIV/0!</v>
      </c>
    </row>
    <row r="44" spans="1:9" ht="12.75">
      <c r="A44" s="366"/>
      <c r="B44" s="378">
        <f>'Plan 1'!B472</f>
        <v>10</v>
      </c>
      <c r="C44" s="378" t="str">
        <f>'Plan 1'!C472</f>
        <v>INFRAESTRUTURA PARA AR CONDICIONADO</v>
      </c>
      <c r="D44" s="368">
        <f>SUM('Plan 1'!K473:K480)</f>
        <v>0</v>
      </c>
      <c r="E44" s="369" t="e">
        <f t="shared" si="4"/>
        <v>#DIV/0!</v>
      </c>
      <c r="F44" s="368"/>
      <c r="G44" s="370" t="e">
        <f t="shared" si="5"/>
        <v>#DIV/0!</v>
      </c>
      <c r="I44" s="379"/>
    </row>
    <row r="45" spans="1:7" ht="12.75">
      <c r="A45" s="366"/>
      <c r="B45" s="378">
        <f>'Plan 1'!B481</f>
        <v>11</v>
      </c>
      <c r="C45" s="378" t="str">
        <f>'Plan 1'!C481</f>
        <v>TIMER AR CONDICIONADO</v>
      </c>
      <c r="D45" s="368">
        <f>SUM('Plan 1'!K482:K497)</f>
        <v>0</v>
      </c>
      <c r="E45" s="369" t="e">
        <f t="shared" si="4"/>
        <v>#DIV/0!</v>
      </c>
      <c r="F45" s="368"/>
      <c r="G45" s="370" t="e">
        <f t="shared" si="5"/>
        <v>#DIV/0!</v>
      </c>
    </row>
    <row r="46" spans="1:7" ht="12.75">
      <c r="A46" s="366"/>
      <c r="B46" s="378">
        <f>'Plan 1'!B498</f>
        <v>13</v>
      </c>
      <c r="C46" s="378" t="str">
        <f>'Plan 1'!C498</f>
        <v>SERVIÇOS COMPLEMENTARES</v>
      </c>
      <c r="D46" s="368">
        <f>SUM('Plan 1'!K499:K513)</f>
        <v>0</v>
      </c>
      <c r="E46" s="369" t="e">
        <f t="shared" si="4"/>
        <v>#DIV/0!</v>
      </c>
      <c r="F46" s="368"/>
      <c r="G46" s="370" t="e">
        <f t="shared" si="5"/>
        <v>#DIV/0!</v>
      </c>
    </row>
    <row r="47" spans="1:7" ht="12.75">
      <c r="A47" s="366"/>
      <c r="B47" s="367"/>
      <c r="C47" s="380" t="s">
        <v>55</v>
      </c>
      <c r="D47" s="373">
        <f>SUM(D35:D46)</f>
        <v>0</v>
      </c>
      <c r="E47" s="374"/>
      <c r="F47" s="375" t="e">
        <f>D47/$D$55</f>
        <v>#DIV/0!</v>
      </c>
      <c r="G47" s="370"/>
    </row>
    <row r="48" spans="1:7" ht="12.75">
      <c r="A48" s="361"/>
      <c r="B48" s="362" t="str">
        <f>'Plan 1'!B515</f>
        <v>IV</v>
      </c>
      <c r="C48" s="362" t="str">
        <f>'Plan 1'!C515</f>
        <v>INSTALAÇÕES MECÂNICAS</v>
      </c>
      <c r="D48" s="363"/>
      <c r="E48" s="364"/>
      <c r="F48" s="363"/>
      <c r="G48" s="377"/>
    </row>
    <row r="49" spans="1:7" ht="12.75">
      <c r="A49" s="381"/>
      <c r="B49" s="367">
        <f>'Plan 1'!B516</f>
        <v>1</v>
      </c>
      <c r="C49" s="367" t="str">
        <f>'Plan 1'!C516</f>
        <v>MATERIAIS E EQUIPAMENTOS</v>
      </c>
      <c r="D49" s="368">
        <f>SUM('Plan 1'!K517:K544)</f>
        <v>0</v>
      </c>
      <c r="E49" s="369" t="e">
        <f>D49/$D$55</f>
        <v>#DIV/0!</v>
      </c>
      <c r="F49" s="368"/>
      <c r="G49" s="370" t="e">
        <f>D49/$D$50</f>
        <v>#DIV/0!</v>
      </c>
    </row>
    <row r="50" spans="1:7" ht="12.75">
      <c r="A50" s="381"/>
      <c r="B50" s="382"/>
      <c r="C50" s="380" t="s">
        <v>153</v>
      </c>
      <c r="D50" s="383">
        <f>SUM(D49:D49)</f>
        <v>0</v>
      </c>
      <c r="E50" s="374"/>
      <c r="F50" s="375" t="e">
        <f>D50/$D$55</f>
        <v>#DIV/0!</v>
      </c>
      <c r="G50" s="370"/>
    </row>
    <row r="51" spans="1:7" ht="12.75">
      <c r="A51" s="361"/>
      <c r="B51" s="362" t="str">
        <f>'Plan 1'!B547</f>
        <v>V</v>
      </c>
      <c r="C51" s="362" t="str">
        <f>'Plan 1'!C547</f>
        <v>ADMINISTRAÇÃO E DESPESAS DE DESLOCAMENTO</v>
      </c>
      <c r="D51" s="363"/>
      <c r="E51" s="364"/>
      <c r="F51" s="363"/>
      <c r="G51" s="377"/>
    </row>
    <row r="52" spans="1:7" ht="38.25">
      <c r="A52" s="384"/>
      <c r="B52" s="385" t="str">
        <f>'Plan 1'!B548</f>
        <v>1.</v>
      </c>
      <c r="C52" s="385" t="str">
        <f>'Plan 1'!C548</f>
        <v>Administração local de obra (5% do custo da obra, considerando prazo e porte da obra - Segundo o Acórdão TCU nº 2622/2013, que estabelece valor médio de 6,23%)</v>
      </c>
      <c r="D52" s="386">
        <f>'Plan 1'!K548</f>
        <v>0</v>
      </c>
      <c r="E52" s="369" t="e">
        <f>D52/$D$55</f>
        <v>#DIV/0!</v>
      </c>
      <c r="F52" s="375"/>
      <c r="G52" s="370" t="e">
        <f>D52/$D$47</f>
        <v>#DIV/0!</v>
      </c>
    </row>
    <row r="53" spans="1:7" ht="12.75">
      <c r="A53" s="381"/>
      <c r="B53" s="382"/>
      <c r="C53" s="380" t="s">
        <v>898</v>
      </c>
      <c r="D53" s="383">
        <f>SUM(D52:D52)</f>
        <v>0</v>
      </c>
      <c r="E53" s="374"/>
      <c r="F53" s="375" t="e">
        <f>D53/$D$55</f>
        <v>#DIV/0!</v>
      </c>
      <c r="G53" s="370"/>
    </row>
    <row r="54" spans="1:7" ht="12.75">
      <c r="A54" s="387"/>
      <c r="B54" s="388"/>
      <c r="C54" s="389" t="s">
        <v>303</v>
      </c>
      <c r="D54" s="390"/>
      <c r="E54" s="391"/>
      <c r="F54" s="392"/>
      <c r="G54" s="393"/>
    </row>
    <row r="55" spans="1:7" ht="12.75">
      <c r="A55" s="394"/>
      <c r="B55" s="395"/>
      <c r="C55" s="396" t="s">
        <v>304</v>
      </c>
      <c r="D55" s="397">
        <f>SUM(D33,D47,D50,D53,D16)</f>
        <v>0</v>
      </c>
      <c r="E55" s="398" t="e">
        <f>SUM(E10:E54)</f>
        <v>#DIV/0!</v>
      </c>
      <c r="F55" s="399" t="e">
        <f>D55/$D$55</f>
        <v>#DIV/0!</v>
      </c>
      <c r="G55" s="400"/>
    </row>
    <row r="57" ht="12.75">
      <c r="C57" s="401" t="s">
        <v>305</v>
      </c>
    </row>
    <row r="58" ht="4.5" customHeight="1"/>
    <row r="59" spans="3:5" ht="12.75">
      <c r="C59" s="402" t="str">
        <f>C9</f>
        <v>ESTRUTURAL</v>
      </c>
      <c r="D59" s="403">
        <f>D16</f>
        <v>0</v>
      </c>
      <c r="E59" s="404" t="e">
        <f aca="true" t="shared" si="6" ref="E59:E64">D59/$D$64</f>
        <v>#DIV/0!</v>
      </c>
    </row>
    <row r="60" spans="3:5" ht="12.75">
      <c r="C60" s="405" t="str">
        <f>C17</f>
        <v>OBRAS CIVIS</v>
      </c>
      <c r="D60" s="406">
        <f>D33</f>
        <v>0</v>
      </c>
      <c r="E60" s="407" t="e">
        <f t="shared" si="6"/>
        <v>#DIV/0!</v>
      </c>
    </row>
    <row r="61" spans="3:5" ht="12.75">
      <c r="C61" s="405" t="str">
        <f>C34</f>
        <v>INSTALAÇÕES ELÉTRICAS/ TRANSMISSÃO DE DADOS</v>
      </c>
      <c r="D61" s="406">
        <f>D47</f>
        <v>0</v>
      </c>
      <c r="E61" s="407" t="e">
        <f t="shared" si="6"/>
        <v>#DIV/0!</v>
      </c>
    </row>
    <row r="62" spans="3:5" ht="12.75">
      <c r="C62" s="408" t="str">
        <f>C48</f>
        <v>INSTALAÇÕES MECÂNICAS</v>
      </c>
      <c r="D62" s="406">
        <f>D50</f>
        <v>0</v>
      </c>
      <c r="E62" s="407" t="e">
        <f t="shared" si="6"/>
        <v>#DIV/0!</v>
      </c>
    </row>
    <row r="63" spans="3:5" ht="12.75">
      <c r="C63" s="409" t="str">
        <f>C51</f>
        <v>ADMINISTRAÇÃO E DESPESAS DE DESLOCAMENTO</v>
      </c>
      <c r="D63" s="410">
        <f>D53</f>
        <v>0</v>
      </c>
      <c r="E63" s="407" t="e">
        <f t="shared" si="6"/>
        <v>#DIV/0!</v>
      </c>
    </row>
    <row r="64" spans="3:5" ht="12.75">
      <c r="C64" s="411" t="s">
        <v>307</v>
      </c>
      <c r="D64" s="412">
        <f>SUM(D59:D63)</f>
        <v>0</v>
      </c>
      <c r="E64" s="413" t="e">
        <f t="shared" si="6"/>
        <v>#DIV/0!</v>
      </c>
    </row>
  </sheetData>
  <sheetProtection/>
  <mergeCells count="4">
    <mergeCell ref="D1:D2"/>
    <mergeCell ref="A3:G3"/>
    <mergeCell ref="A4:G4"/>
    <mergeCell ref="E6:G6"/>
  </mergeCells>
  <printOptions/>
  <pageMargins left="0.511811024" right="0.511811024" top="0.787401575" bottom="0.787401575" header="0.31496062" footer="0.3149606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Q89"/>
  <sheetViews>
    <sheetView tabSelected="1" view="pageBreakPreview" zoomScale="90" zoomScaleSheetLayoutView="90" zoomScalePageLayoutView="0" workbookViewId="0" topLeftCell="A1">
      <pane ySplit="7" topLeftCell="A8" activePane="bottomLeft" state="frozen"/>
      <selection pane="topLeft" activeCell="C25" sqref="C25"/>
      <selection pane="bottomLeft" activeCell="K14" sqref="K14"/>
    </sheetView>
  </sheetViews>
  <sheetFormatPr defaultColWidth="11.421875" defaultRowHeight="12.75"/>
  <cols>
    <col min="1" max="1" width="5.00390625" style="500" customWidth="1"/>
    <col min="2" max="2" width="26.140625" style="500" customWidth="1"/>
    <col min="3" max="3" width="14.00390625" style="500" customWidth="1"/>
    <col min="4" max="4" width="11.8515625" style="501" hidden="1" customWidth="1"/>
    <col min="5" max="5" width="12.7109375" style="501" customWidth="1"/>
    <col min="6" max="6" width="13.57421875" style="501" hidden="1" customWidth="1"/>
    <col min="7" max="7" width="12.7109375" style="502" customWidth="1"/>
    <col min="8" max="8" width="12.00390625" style="501" hidden="1" customWidth="1"/>
    <col min="9" max="9" width="12.7109375" style="502" customWidth="1"/>
    <col min="10" max="10" width="12.57421875" style="501" hidden="1" customWidth="1"/>
    <col min="11" max="11" width="12.7109375" style="502" customWidth="1"/>
    <col min="12" max="12" width="12.57421875" style="501" hidden="1" customWidth="1"/>
    <col min="13" max="13" width="12.7109375" style="502" customWidth="1"/>
    <col min="14" max="14" width="12.57421875" style="501" hidden="1" customWidth="1"/>
    <col min="15" max="15" width="6.00390625" style="441" customWidth="1"/>
    <col min="16" max="16" width="9.00390625" style="503" customWidth="1"/>
    <col min="17" max="17" width="11.421875" style="504" customWidth="1"/>
    <col min="18" max="16384" width="11.421875" style="500" customWidth="1"/>
  </cols>
  <sheetData>
    <row r="1" spans="1:17" s="415" customFormat="1" ht="18.75" customHeight="1">
      <c r="A1" s="414" t="s">
        <v>308</v>
      </c>
      <c r="D1" s="416"/>
      <c r="E1" s="416"/>
      <c r="F1" s="416"/>
      <c r="G1" s="416"/>
      <c r="H1" s="416"/>
      <c r="I1" s="416"/>
      <c r="J1" s="416"/>
      <c r="K1" s="416"/>
      <c r="L1" s="416"/>
      <c r="M1" s="416"/>
      <c r="N1" s="416"/>
      <c r="O1" s="417"/>
      <c r="P1" s="418"/>
      <c r="Q1" s="419"/>
    </row>
    <row r="2" spans="1:17" s="415" customFormat="1" ht="5.25" customHeight="1">
      <c r="A2" s="414"/>
      <c r="D2" s="416"/>
      <c r="E2" s="416"/>
      <c r="F2" s="416"/>
      <c r="G2" s="416"/>
      <c r="H2" s="416"/>
      <c r="I2" s="416"/>
      <c r="J2" s="416"/>
      <c r="K2" s="416"/>
      <c r="L2" s="416"/>
      <c r="M2" s="416"/>
      <c r="N2" s="416"/>
      <c r="O2" s="417"/>
      <c r="P2" s="418"/>
      <c r="Q2" s="419"/>
    </row>
    <row r="3" spans="1:17" s="423" customFormat="1" ht="12.75" customHeight="1">
      <c r="A3" s="573" t="s">
        <v>230</v>
      </c>
      <c r="B3" s="574"/>
      <c r="C3" s="574"/>
      <c r="D3" s="574"/>
      <c r="E3" s="574"/>
      <c r="F3" s="574"/>
      <c r="G3" s="574"/>
      <c r="H3" s="574"/>
      <c r="I3" s="574"/>
      <c r="J3" s="574"/>
      <c r="K3" s="574"/>
      <c r="L3" s="267"/>
      <c r="M3" s="267"/>
      <c r="N3" s="267"/>
      <c r="O3" s="420"/>
      <c r="P3" s="421"/>
      <c r="Q3" s="422"/>
    </row>
    <row r="4" spans="1:17" s="423" customFormat="1" ht="12.75" customHeight="1">
      <c r="A4" s="577" t="s">
        <v>297</v>
      </c>
      <c r="B4" s="578"/>
      <c r="C4" s="578"/>
      <c r="D4" s="578"/>
      <c r="E4" s="578"/>
      <c r="F4" s="579"/>
      <c r="O4" s="420"/>
      <c r="P4" s="421"/>
      <c r="Q4" s="422"/>
    </row>
    <row r="5" spans="4:17" s="415" customFormat="1" ht="3" customHeight="1" thickBot="1">
      <c r="D5" s="416"/>
      <c r="E5" s="416"/>
      <c r="F5" s="416"/>
      <c r="G5" s="416"/>
      <c r="H5" s="416"/>
      <c r="I5" s="416"/>
      <c r="J5" s="416"/>
      <c r="K5" s="416"/>
      <c r="L5" s="416"/>
      <c r="M5" s="416"/>
      <c r="N5" s="416"/>
      <c r="O5" s="417"/>
      <c r="P5" s="418"/>
      <c r="Q5" s="419"/>
    </row>
    <row r="6" spans="1:17" s="426" customFormat="1" ht="13.5" customHeight="1" thickBot="1">
      <c r="A6" s="555" t="s">
        <v>309</v>
      </c>
      <c r="B6" s="555" t="s">
        <v>310</v>
      </c>
      <c r="C6" s="580"/>
      <c r="D6" s="582" t="s">
        <v>311</v>
      </c>
      <c r="E6" s="584" t="s">
        <v>312</v>
      </c>
      <c r="F6" s="585"/>
      <c r="G6" s="584" t="s">
        <v>313</v>
      </c>
      <c r="H6" s="585"/>
      <c r="I6" s="584" t="s">
        <v>314</v>
      </c>
      <c r="J6" s="585"/>
      <c r="K6" s="584" t="s">
        <v>899</v>
      </c>
      <c r="L6" s="585"/>
      <c r="M6" s="584" t="s">
        <v>900</v>
      </c>
      <c r="N6" s="586"/>
      <c r="O6" s="424"/>
      <c r="P6" s="424"/>
      <c r="Q6" s="425"/>
    </row>
    <row r="7" spans="1:17" s="426" customFormat="1" ht="13.5" customHeight="1" thickBot="1">
      <c r="A7" s="557"/>
      <c r="B7" s="557"/>
      <c r="C7" s="581"/>
      <c r="D7" s="583"/>
      <c r="E7" s="427" t="s">
        <v>315</v>
      </c>
      <c r="F7" s="428" t="s">
        <v>316</v>
      </c>
      <c r="G7" s="429" t="s">
        <v>315</v>
      </c>
      <c r="H7" s="428" t="s">
        <v>316</v>
      </c>
      <c r="I7" s="429" t="s">
        <v>315</v>
      </c>
      <c r="J7" s="428" t="s">
        <v>316</v>
      </c>
      <c r="K7" s="429" t="s">
        <v>315</v>
      </c>
      <c r="L7" s="428" t="s">
        <v>316</v>
      </c>
      <c r="M7" s="429" t="s">
        <v>315</v>
      </c>
      <c r="N7" s="428" t="s">
        <v>316</v>
      </c>
      <c r="O7" s="424"/>
      <c r="P7" s="424"/>
      <c r="Q7" s="425"/>
    </row>
    <row r="8" spans="1:17" s="436" customFormat="1" ht="12.75">
      <c r="A8" s="430" t="str">
        <f>'RESUMO GERAL'!B9</f>
        <v>I</v>
      </c>
      <c r="B8" s="587" t="str">
        <f>'RESUMO GERAL'!C9</f>
        <v>ESTRUTURAL</v>
      </c>
      <c r="C8" s="588"/>
      <c r="D8" s="431"/>
      <c r="E8" s="432"/>
      <c r="F8" s="432"/>
      <c r="G8" s="432"/>
      <c r="H8" s="432"/>
      <c r="I8" s="432"/>
      <c r="J8" s="432"/>
      <c r="K8" s="432"/>
      <c r="L8" s="432"/>
      <c r="M8" s="432"/>
      <c r="N8" s="432"/>
      <c r="O8" s="433"/>
      <c r="P8" s="434"/>
      <c r="Q8" s="435"/>
    </row>
    <row r="9" spans="1:17" s="444" customFormat="1" ht="12.75">
      <c r="A9" s="437"/>
      <c r="B9" s="575" t="str">
        <f>'RESUMO GERAL'!C10</f>
        <v>RECUPERAÇÃO DA IMPERMEABILIZAÇÃO DA MARQUISE  DA AGÊNCIA </v>
      </c>
      <c r="C9" s="576"/>
      <c r="D9" s="438"/>
      <c r="E9" s="439"/>
      <c r="F9" s="439"/>
      <c r="G9" s="440"/>
      <c r="H9" s="440"/>
      <c r="I9" s="440"/>
      <c r="J9" s="440"/>
      <c r="K9" s="440"/>
      <c r="L9" s="440"/>
      <c r="M9" s="440"/>
      <c r="N9" s="440"/>
      <c r="O9" s="441"/>
      <c r="P9" s="442"/>
      <c r="Q9" s="443"/>
    </row>
    <row r="10" spans="1:17" s="452" customFormat="1" ht="12.75">
      <c r="A10" s="445">
        <f>'RESUMO GERAL'!B10</f>
        <v>1</v>
      </c>
      <c r="B10" s="551"/>
      <c r="C10" s="552"/>
      <c r="D10" s="446">
        <f>'RESUMO GERAL'!D10</f>
        <v>0</v>
      </c>
      <c r="E10" s="447">
        <v>100</v>
      </c>
      <c r="F10" s="448">
        <f>$D10/100*E10</f>
        <v>0</v>
      </c>
      <c r="G10" s="447"/>
      <c r="H10" s="448">
        <f>$D10/100*G10</f>
        <v>0</v>
      </c>
      <c r="I10" s="447"/>
      <c r="J10" s="448">
        <f>$D10/100*I10</f>
        <v>0</v>
      </c>
      <c r="K10" s="447"/>
      <c r="L10" s="448">
        <f>$D10/100*K10</f>
        <v>0</v>
      </c>
      <c r="M10" s="447"/>
      <c r="N10" s="448">
        <f>$D10/100*M10</f>
        <v>0</v>
      </c>
      <c r="O10" s="449" t="str">
        <f>IF(SUM(F10,H10,J10,L10,N10)=D10," ","NÃO")</f>
        <v> </v>
      </c>
      <c r="P10" s="450">
        <f>F10+H10+J10+L10+N10</f>
        <v>0</v>
      </c>
      <c r="Q10" s="451">
        <f>E10+G10+I10+K10+M10</f>
        <v>100</v>
      </c>
    </row>
    <row r="11" spans="1:17" s="444" customFormat="1" ht="12.75">
      <c r="A11" s="453"/>
      <c r="B11" s="549" t="str">
        <f>'RESUMO GERAL'!C11</f>
        <v>MURO DO ESTACIONAMENTO</v>
      </c>
      <c r="C11" s="550"/>
      <c r="D11" s="454"/>
      <c r="E11" s="455"/>
      <c r="F11" s="455"/>
      <c r="G11" s="455"/>
      <c r="H11" s="455"/>
      <c r="I11" s="455"/>
      <c r="J11" s="455"/>
      <c r="K11" s="456"/>
      <c r="L11" s="456"/>
      <c r="M11" s="456"/>
      <c r="N11" s="456"/>
      <c r="O11" s="457"/>
      <c r="P11" s="442"/>
      <c r="Q11" s="443"/>
    </row>
    <row r="12" spans="1:17" s="452" customFormat="1" ht="12.75">
      <c r="A12" s="445">
        <f>'RESUMO GERAL'!B11</f>
        <v>2</v>
      </c>
      <c r="B12" s="551"/>
      <c r="C12" s="552"/>
      <c r="D12" s="446">
        <f>'RESUMO GERAL'!D11</f>
        <v>0</v>
      </c>
      <c r="E12" s="447">
        <v>38</v>
      </c>
      <c r="F12" s="448">
        <f>$D12/100*E12</f>
        <v>0</v>
      </c>
      <c r="G12" s="447">
        <v>32</v>
      </c>
      <c r="H12" s="458">
        <f>$D12/100*G12</f>
        <v>0</v>
      </c>
      <c r="I12" s="447">
        <v>30</v>
      </c>
      <c r="J12" s="448">
        <f>$D12/100*I12</f>
        <v>0</v>
      </c>
      <c r="K12" s="447"/>
      <c r="L12" s="448">
        <f>$D12/100*K12</f>
        <v>0</v>
      </c>
      <c r="M12" s="447"/>
      <c r="N12" s="448">
        <f>$D12/100*M12</f>
        <v>0</v>
      </c>
      <c r="O12" s="449" t="str">
        <f>IF(SUM(F12,H12,J12,L12,N12)=D12," ","NÃO")</f>
        <v> </v>
      </c>
      <c r="P12" s="450">
        <f>F12+H12+J12+L12+N12</f>
        <v>0</v>
      </c>
      <c r="Q12" s="451">
        <f>E12+G12+I12+K12+M12</f>
        <v>100</v>
      </c>
    </row>
    <row r="13" spans="1:17" s="444" customFormat="1" ht="12.75">
      <c r="A13" s="453"/>
      <c r="B13" s="549" t="str">
        <f>'RESUMO GERAL'!C12</f>
        <v>PISO DO ESTACIONAMENTO</v>
      </c>
      <c r="C13" s="550"/>
      <c r="D13" s="459"/>
      <c r="E13" s="455"/>
      <c r="F13" s="455"/>
      <c r="G13" s="455"/>
      <c r="H13" s="455"/>
      <c r="I13" s="456"/>
      <c r="J13" s="456"/>
      <c r="K13" s="456"/>
      <c r="L13" s="456"/>
      <c r="M13" s="456"/>
      <c r="N13" s="456"/>
      <c r="O13" s="457"/>
      <c r="P13" s="442"/>
      <c r="Q13" s="443"/>
    </row>
    <row r="14" spans="1:17" s="452" customFormat="1" ht="12.75">
      <c r="A14" s="445">
        <f>'RESUMO GERAL'!B12</f>
        <v>3</v>
      </c>
      <c r="B14" s="551"/>
      <c r="C14" s="552"/>
      <c r="D14" s="446">
        <f>'RESUMO GERAL'!D12</f>
        <v>0</v>
      </c>
      <c r="E14" s="447">
        <v>50</v>
      </c>
      <c r="F14" s="448">
        <f>$D14/100*E14</f>
        <v>0</v>
      </c>
      <c r="G14" s="447">
        <v>50</v>
      </c>
      <c r="H14" s="448">
        <f>$D14/100*G14</f>
        <v>0</v>
      </c>
      <c r="I14" s="447"/>
      <c r="J14" s="448">
        <f>$D14/100*I14</f>
        <v>0</v>
      </c>
      <c r="K14" s="447"/>
      <c r="L14" s="448">
        <f>$D14/100*K14</f>
        <v>0</v>
      </c>
      <c r="M14" s="447"/>
      <c r="N14" s="448">
        <f>$D14/100*M14</f>
        <v>0</v>
      </c>
      <c r="O14" s="449" t="str">
        <f>IF(SUM(F14,H14,J14,L14,N14)=D14," ","NÃO")</f>
        <v> </v>
      </c>
      <c r="P14" s="450">
        <f>F14+H14+J14+L14+N14</f>
        <v>0</v>
      </c>
      <c r="Q14" s="451">
        <f>E14+G14+I14+K14+M14</f>
        <v>100</v>
      </c>
    </row>
    <row r="15" spans="1:17" s="444" customFormat="1" ht="12.75">
      <c r="A15" s="453"/>
      <c r="B15" s="549" t="str">
        <f>'RESUMO GERAL'!C13</f>
        <v>RECUPERAÇÃO DA LAJE DE ENTREPISO</v>
      </c>
      <c r="C15" s="550"/>
      <c r="D15" s="459"/>
      <c r="E15" s="455"/>
      <c r="F15" s="455"/>
      <c r="G15" s="456"/>
      <c r="H15" s="456"/>
      <c r="I15" s="456"/>
      <c r="J15" s="456"/>
      <c r="K15" s="456"/>
      <c r="L15" s="456"/>
      <c r="M15" s="456"/>
      <c r="N15" s="456"/>
      <c r="O15" s="457"/>
      <c r="P15" s="442"/>
      <c r="Q15" s="443"/>
    </row>
    <row r="16" spans="1:17" s="452" customFormat="1" ht="12.75">
      <c r="A16" s="445">
        <f>'RESUMO GERAL'!B13</f>
        <v>4</v>
      </c>
      <c r="B16" s="551"/>
      <c r="C16" s="552"/>
      <c r="D16" s="446">
        <f>'RESUMO GERAL'!D13</f>
        <v>0</v>
      </c>
      <c r="E16" s="448">
        <v>100</v>
      </c>
      <c r="F16" s="448">
        <f>$D16/100*E16</f>
        <v>0</v>
      </c>
      <c r="G16" s="447"/>
      <c r="H16" s="448">
        <f>$D16/100*G16</f>
        <v>0</v>
      </c>
      <c r="I16" s="447"/>
      <c r="J16" s="448">
        <f>$D16/100*I16</f>
        <v>0</v>
      </c>
      <c r="K16" s="447"/>
      <c r="L16" s="448">
        <f>$D16/100*K16</f>
        <v>0</v>
      </c>
      <c r="M16" s="447"/>
      <c r="N16" s="448">
        <f>$D16/100*M16</f>
        <v>0</v>
      </c>
      <c r="O16" s="449" t="str">
        <f>IF(SUM(F16,H16,J16,L16,N16)=D16," ","NÃO")</f>
        <v> </v>
      </c>
      <c r="P16" s="450">
        <f>F16+H16+J16+L16+N16</f>
        <v>0</v>
      </c>
      <c r="Q16" s="451">
        <f>E16+G16+I16+K16+M16</f>
        <v>100</v>
      </c>
    </row>
    <row r="17" spans="1:17" s="444" customFormat="1" ht="12.75">
      <c r="A17" s="453"/>
      <c r="B17" s="549" t="str">
        <f>'RESUMO GERAL'!C14</f>
        <v>RECUPERAÇÃO DA FUNDAÇÃO DA ESCADA</v>
      </c>
      <c r="C17" s="550"/>
      <c r="D17" s="459"/>
      <c r="E17" s="455"/>
      <c r="F17" s="455"/>
      <c r="G17" s="456"/>
      <c r="H17" s="456"/>
      <c r="I17" s="456"/>
      <c r="J17" s="456"/>
      <c r="K17" s="456"/>
      <c r="L17" s="456"/>
      <c r="M17" s="456"/>
      <c r="N17" s="456"/>
      <c r="O17" s="457"/>
      <c r="P17" s="442"/>
      <c r="Q17" s="443"/>
    </row>
    <row r="18" spans="1:17" s="452" customFormat="1" ht="12.75">
      <c r="A18" s="445">
        <f>'RESUMO GERAL'!B14</f>
        <v>5</v>
      </c>
      <c r="B18" s="551"/>
      <c r="C18" s="552"/>
      <c r="D18" s="446">
        <f>'RESUMO GERAL'!D14</f>
        <v>0</v>
      </c>
      <c r="E18" s="447">
        <v>100</v>
      </c>
      <c r="F18" s="448">
        <f>$D18/100*E18</f>
        <v>0</v>
      </c>
      <c r="G18" s="447"/>
      <c r="H18" s="448">
        <f>$D18/100*G18</f>
        <v>0</v>
      </c>
      <c r="I18" s="447"/>
      <c r="J18" s="448">
        <f>$D18/100*I18</f>
        <v>0</v>
      </c>
      <c r="K18" s="447"/>
      <c r="L18" s="448">
        <f>$D18/100*K18</f>
        <v>0</v>
      </c>
      <c r="M18" s="447"/>
      <c r="N18" s="448">
        <f>$D18/100*M18</f>
        <v>0</v>
      </c>
      <c r="O18" s="449" t="str">
        <f>IF(SUM(F18,H18,J18,L18,N18)=D18," ","NÃO")</f>
        <v> </v>
      </c>
      <c r="P18" s="450">
        <f>F18+H18+J18+L18+N18</f>
        <v>0</v>
      </c>
      <c r="Q18" s="451">
        <f>E18+G18+I18+K18+M18</f>
        <v>100</v>
      </c>
    </row>
    <row r="19" spans="1:17" s="444" customFormat="1" ht="12.75">
      <c r="A19" s="453"/>
      <c r="B19" s="549" t="str">
        <f>'RESUMO GERAL'!C15</f>
        <v>CORTE NA LAJE E ESTRUTURA PARA INSTALAÇÃO DE ELEVADOR DE CADEIRANTES</v>
      </c>
      <c r="C19" s="550"/>
      <c r="D19" s="459"/>
      <c r="E19" s="455"/>
      <c r="F19" s="455"/>
      <c r="G19" s="456"/>
      <c r="H19" s="456"/>
      <c r="I19" s="456"/>
      <c r="J19" s="456"/>
      <c r="K19" s="456"/>
      <c r="L19" s="456"/>
      <c r="M19" s="456"/>
      <c r="N19" s="456"/>
      <c r="O19" s="457"/>
      <c r="P19" s="442"/>
      <c r="Q19" s="443"/>
    </row>
    <row r="20" spans="1:17" s="452" customFormat="1" ht="12.75">
      <c r="A20" s="445">
        <f>'RESUMO GERAL'!B15</f>
        <v>6</v>
      </c>
      <c r="B20" s="551"/>
      <c r="C20" s="552"/>
      <c r="D20" s="446">
        <f>'RESUMO GERAL'!D15</f>
        <v>0</v>
      </c>
      <c r="E20" s="447">
        <v>100</v>
      </c>
      <c r="F20" s="448">
        <f>$D20/100*E20</f>
        <v>0</v>
      </c>
      <c r="G20" s="447"/>
      <c r="H20" s="448">
        <f>$D20/100*G20</f>
        <v>0</v>
      </c>
      <c r="I20" s="447"/>
      <c r="J20" s="448">
        <f>$D20/100*I20</f>
        <v>0</v>
      </c>
      <c r="K20" s="447"/>
      <c r="L20" s="448">
        <f>$D20/100*K20</f>
        <v>0</v>
      </c>
      <c r="M20" s="447"/>
      <c r="N20" s="448">
        <f>$D20/100*M20</f>
        <v>0</v>
      </c>
      <c r="O20" s="449" t="str">
        <f>IF(SUM(F20,H20,J20,L20,N20)=D20," ","NÃO")</f>
        <v> </v>
      </c>
      <c r="P20" s="450">
        <f>F20+H20+J20+L20+N20</f>
        <v>0</v>
      </c>
      <c r="Q20" s="451">
        <f>E20+G20+I20+K20+M20</f>
        <v>100</v>
      </c>
    </row>
    <row r="21" spans="1:17" s="436" customFormat="1" ht="12.75">
      <c r="A21" s="430" t="str">
        <f>'RESUMO GERAL'!B17</f>
        <v>II</v>
      </c>
      <c r="B21" s="587" t="str">
        <f>'RESUMO GERAL'!C17</f>
        <v>OBRAS CIVIS</v>
      </c>
      <c r="C21" s="588"/>
      <c r="D21" s="431"/>
      <c r="E21" s="432"/>
      <c r="F21" s="432"/>
      <c r="G21" s="432"/>
      <c r="H21" s="432"/>
      <c r="I21" s="432"/>
      <c r="J21" s="432"/>
      <c r="K21" s="432"/>
      <c r="L21" s="432"/>
      <c r="M21" s="432"/>
      <c r="N21" s="432"/>
      <c r="O21" s="433"/>
      <c r="P21" s="434"/>
      <c r="Q21" s="435"/>
    </row>
    <row r="22" spans="1:17" s="444" customFormat="1" ht="12.75">
      <c r="A22" s="437"/>
      <c r="B22" s="575" t="str">
        <f>'RESUMO GERAL'!C18</f>
        <v>SERVIÇOS PRELIMINARES</v>
      </c>
      <c r="C22" s="576"/>
      <c r="D22" s="438"/>
      <c r="E22" s="439"/>
      <c r="F22" s="439"/>
      <c r="G22" s="439"/>
      <c r="H22" s="439"/>
      <c r="I22" s="440"/>
      <c r="J22" s="440"/>
      <c r="K22" s="440"/>
      <c r="L22" s="440"/>
      <c r="M22" s="440"/>
      <c r="N22" s="440"/>
      <c r="O22" s="441"/>
      <c r="P22" s="442"/>
      <c r="Q22" s="443"/>
    </row>
    <row r="23" spans="1:17" s="452" customFormat="1" ht="12.75">
      <c r="A23" s="445">
        <f>'RESUMO GERAL'!B18</f>
        <v>1</v>
      </c>
      <c r="B23" s="551"/>
      <c r="C23" s="552"/>
      <c r="D23" s="446">
        <f>'RESUMO GERAL'!D18</f>
        <v>0</v>
      </c>
      <c r="E23" s="447">
        <v>61</v>
      </c>
      <c r="F23" s="448">
        <f>$D23/100*E23</f>
        <v>0</v>
      </c>
      <c r="G23" s="448">
        <v>39</v>
      </c>
      <c r="H23" s="448">
        <f>$D23/100*G23</f>
        <v>0</v>
      </c>
      <c r="I23" s="447"/>
      <c r="J23" s="448">
        <f>$D23/100*I23</f>
        <v>0</v>
      </c>
      <c r="K23" s="447"/>
      <c r="L23" s="448">
        <f>$D23/100*K23</f>
        <v>0</v>
      </c>
      <c r="M23" s="447"/>
      <c r="N23" s="448">
        <f>$D23/100*M23</f>
        <v>0</v>
      </c>
      <c r="O23" s="449" t="str">
        <f>IF(SUM(F23,H23,J23,L23,N23)=D23," ","NÃO")</f>
        <v> </v>
      </c>
      <c r="P23" s="450">
        <f>F23+H23+J23+L23+N23</f>
        <v>0</v>
      </c>
      <c r="Q23" s="451">
        <f>E23+G23+I23+K23+M23</f>
        <v>100</v>
      </c>
    </row>
    <row r="24" spans="1:17" s="444" customFormat="1" ht="12.75">
      <c r="A24" s="453"/>
      <c r="B24" s="549" t="str">
        <f>'RESUMO GERAL'!C19</f>
        <v>PISOS / PAVIMENTAÇÕES</v>
      </c>
      <c r="C24" s="550"/>
      <c r="D24" s="454"/>
      <c r="E24" s="455"/>
      <c r="F24" s="455"/>
      <c r="G24" s="455"/>
      <c r="H24" s="455"/>
      <c r="I24" s="455"/>
      <c r="J24" s="455"/>
      <c r="K24" s="455"/>
      <c r="L24" s="455"/>
      <c r="M24" s="456"/>
      <c r="N24" s="456"/>
      <c r="O24" s="457"/>
      <c r="P24" s="442"/>
      <c r="Q24" s="443"/>
    </row>
    <row r="25" spans="1:17" s="452" customFormat="1" ht="12.75">
      <c r="A25" s="445">
        <f>'RESUMO GERAL'!B19</f>
        <v>2</v>
      </c>
      <c r="B25" s="551"/>
      <c r="C25" s="552"/>
      <c r="D25" s="446">
        <f>'RESUMO GERAL'!D19</f>
        <v>0</v>
      </c>
      <c r="E25" s="447">
        <v>21</v>
      </c>
      <c r="F25" s="448">
        <f>$D25/100*E25</f>
        <v>0</v>
      </c>
      <c r="G25" s="447">
        <v>29</v>
      </c>
      <c r="H25" s="458">
        <f>$D25/100*G25</f>
        <v>0</v>
      </c>
      <c r="I25" s="447">
        <v>30</v>
      </c>
      <c r="J25" s="448">
        <f>$D25/100*I25</f>
        <v>0</v>
      </c>
      <c r="K25" s="447">
        <v>20</v>
      </c>
      <c r="L25" s="448">
        <f>$D25/100*K25</f>
        <v>0</v>
      </c>
      <c r="M25" s="447"/>
      <c r="N25" s="448">
        <f>$D25/100*M25</f>
        <v>0</v>
      </c>
      <c r="O25" s="449" t="str">
        <f>IF(SUM(F25,H25,J25,L25,N25)=D25," ","NÃO")</f>
        <v> </v>
      </c>
      <c r="P25" s="450">
        <f>F25+H25+J25+L25+N25</f>
        <v>0</v>
      </c>
      <c r="Q25" s="451">
        <f>E25+G25+I25+K25+M25</f>
        <v>100</v>
      </c>
    </row>
    <row r="26" spans="1:17" s="444" customFormat="1" ht="12.75">
      <c r="A26" s="437"/>
      <c r="B26" s="575" t="str">
        <f>'RESUMO GERAL'!C20</f>
        <v>PAREDES E ALVENARIA</v>
      </c>
      <c r="C26" s="576"/>
      <c r="D26" s="438"/>
      <c r="E26" s="439"/>
      <c r="F26" s="439"/>
      <c r="G26" s="439"/>
      <c r="H26" s="439"/>
      <c r="I26" s="439"/>
      <c r="J26" s="439"/>
      <c r="K26" s="440"/>
      <c r="L26" s="440"/>
      <c r="M26" s="440"/>
      <c r="N26" s="440"/>
      <c r="O26" s="441"/>
      <c r="P26" s="442"/>
      <c r="Q26" s="443"/>
    </row>
    <row r="27" spans="1:17" s="452" customFormat="1" ht="12.75">
      <c r="A27" s="445">
        <f>'RESUMO GERAL'!B20</f>
        <v>3</v>
      </c>
      <c r="B27" s="551"/>
      <c r="C27" s="552"/>
      <c r="D27" s="446">
        <f>'RESUMO GERAL'!D20</f>
        <v>0</v>
      </c>
      <c r="E27" s="447">
        <v>21</v>
      </c>
      <c r="F27" s="448">
        <f>$D27/100*E27</f>
        <v>0</v>
      </c>
      <c r="G27" s="447">
        <v>53</v>
      </c>
      <c r="H27" s="448">
        <f>$D27/100*G27</f>
        <v>0</v>
      </c>
      <c r="I27" s="447">
        <v>26</v>
      </c>
      <c r="J27" s="448">
        <f>$D27/100*I27</f>
        <v>0</v>
      </c>
      <c r="K27" s="447"/>
      <c r="L27" s="448">
        <f>$D27/100*K27</f>
        <v>0</v>
      </c>
      <c r="M27" s="447"/>
      <c r="N27" s="448">
        <f>$D27/100*M27</f>
        <v>0</v>
      </c>
      <c r="O27" s="449" t="str">
        <f>IF(SUM(F27,H27,J27,L27,N27)=D27," ","NÃO")</f>
        <v> </v>
      </c>
      <c r="P27" s="450">
        <f>F27+H27+J27+L27+N27</f>
        <v>0</v>
      </c>
      <c r="Q27" s="451">
        <f>E27+G27+I27+K27+M27</f>
        <v>100</v>
      </c>
    </row>
    <row r="28" spans="1:17" s="444" customFormat="1" ht="12.75">
      <c r="A28" s="453"/>
      <c r="B28" s="549" t="str">
        <f>'RESUMO GERAL'!C21</f>
        <v>REVESTIMENTOS</v>
      </c>
      <c r="C28" s="550"/>
      <c r="D28" s="454"/>
      <c r="E28" s="456"/>
      <c r="F28" s="456"/>
      <c r="G28" s="455"/>
      <c r="H28" s="455"/>
      <c r="I28" s="455"/>
      <c r="J28" s="455"/>
      <c r="K28" s="455"/>
      <c r="L28" s="455"/>
      <c r="M28" s="456"/>
      <c r="N28" s="456"/>
      <c r="O28" s="457"/>
      <c r="P28" s="442"/>
      <c r="Q28" s="443"/>
    </row>
    <row r="29" spans="1:17" s="452" customFormat="1" ht="12.75">
      <c r="A29" s="445">
        <f>'RESUMO GERAL'!B21</f>
        <v>4</v>
      </c>
      <c r="B29" s="551"/>
      <c r="C29" s="552"/>
      <c r="D29" s="446">
        <f>'RESUMO GERAL'!D21</f>
        <v>0</v>
      </c>
      <c r="E29" s="447"/>
      <c r="F29" s="448">
        <f>$D29/100*E29</f>
        <v>0</v>
      </c>
      <c r="G29" s="447">
        <v>40</v>
      </c>
      <c r="H29" s="458">
        <f>$D29/100*G29</f>
        <v>0</v>
      </c>
      <c r="I29" s="447">
        <v>30</v>
      </c>
      <c r="J29" s="448">
        <f>$D29/100*I29</f>
        <v>0</v>
      </c>
      <c r="K29" s="447">
        <v>30</v>
      </c>
      <c r="L29" s="448">
        <f>$D29/100*K29</f>
        <v>0</v>
      </c>
      <c r="M29" s="447"/>
      <c r="N29" s="448">
        <f>$D29/100*M29</f>
        <v>0</v>
      </c>
      <c r="O29" s="449" t="str">
        <f>IF(SUM(F29,H29,J29,L29,N29)=D29," ","NÃO")</f>
        <v> </v>
      </c>
      <c r="P29" s="450">
        <f>F29+H29+J29+L29+N29</f>
        <v>0</v>
      </c>
      <c r="Q29" s="451">
        <f>E29+G29+I29+K29+M29</f>
        <v>100</v>
      </c>
    </row>
    <row r="30" spans="1:17" s="444" customFormat="1" ht="12.75">
      <c r="A30" s="453"/>
      <c r="B30" s="549" t="str">
        <f>'RESUMO GERAL'!C22</f>
        <v>FORRO</v>
      </c>
      <c r="C30" s="550"/>
      <c r="D30" s="459"/>
      <c r="E30" s="456"/>
      <c r="F30" s="456"/>
      <c r="G30" s="455"/>
      <c r="H30" s="455"/>
      <c r="I30" s="455"/>
      <c r="J30" s="455"/>
      <c r="K30" s="455"/>
      <c r="L30" s="455"/>
      <c r="M30" s="456"/>
      <c r="N30" s="456"/>
      <c r="O30" s="457"/>
      <c r="P30" s="442"/>
      <c r="Q30" s="443"/>
    </row>
    <row r="31" spans="1:17" s="452" customFormat="1" ht="12.75">
      <c r="A31" s="445">
        <f>'RESUMO GERAL'!B22</f>
        <v>5</v>
      </c>
      <c r="B31" s="551"/>
      <c r="C31" s="552"/>
      <c r="D31" s="446">
        <f>'RESUMO GERAL'!D22</f>
        <v>0</v>
      </c>
      <c r="E31" s="447"/>
      <c r="F31" s="448">
        <f>$D31/100*E31</f>
        <v>0</v>
      </c>
      <c r="G31" s="447">
        <v>50</v>
      </c>
      <c r="H31" s="448">
        <f>$D31/100*G31</f>
        <v>0</v>
      </c>
      <c r="I31" s="447">
        <v>30</v>
      </c>
      <c r="J31" s="448">
        <f>$D31/100*I31</f>
        <v>0</v>
      </c>
      <c r="K31" s="447">
        <v>20</v>
      </c>
      <c r="L31" s="448">
        <f>$D31/100*K31</f>
        <v>0</v>
      </c>
      <c r="M31" s="447"/>
      <c r="N31" s="448">
        <f>$D31/100*M31</f>
        <v>0</v>
      </c>
      <c r="O31" s="449" t="str">
        <f>IF(SUM(F31,H31,J31,L31,N31)=D31," ","NÃO")</f>
        <v> </v>
      </c>
      <c r="P31" s="450">
        <f>F31+H31+J31+L31+N31</f>
        <v>0</v>
      </c>
      <c r="Q31" s="451">
        <f>E31+G31+I31+K31+M31</f>
        <v>100</v>
      </c>
    </row>
    <row r="32" spans="1:17" s="444" customFormat="1" ht="12.75">
      <c r="A32" s="453"/>
      <c r="B32" s="549" t="str">
        <f>'RESUMO GERAL'!C23</f>
        <v>SALA DE AUTOATENDIMENTO</v>
      </c>
      <c r="C32" s="550"/>
      <c r="D32" s="459"/>
      <c r="E32" s="456"/>
      <c r="F32" s="456"/>
      <c r="G32" s="455"/>
      <c r="H32" s="455"/>
      <c r="I32" s="455"/>
      <c r="J32" s="455"/>
      <c r="K32" s="456"/>
      <c r="L32" s="456"/>
      <c r="M32" s="456"/>
      <c r="N32" s="456"/>
      <c r="O32" s="457"/>
      <c r="P32" s="442"/>
      <c r="Q32" s="443"/>
    </row>
    <row r="33" spans="1:17" s="452" customFormat="1" ht="12.75">
      <c r="A33" s="445">
        <f>'RESUMO GERAL'!B23</f>
        <v>6</v>
      </c>
      <c r="B33" s="551"/>
      <c r="C33" s="552"/>
      <c r="D33" s="446">
        <f>'RESUMO GERAL'!D23</f>
        <v>0</v>
      </c>
      <c r="E33" s="448"/>
      <c r="F33" s="448">
        <f>$D33/100*E33</f>
        <v>0</v>
      </c>
      <c r="G33" s="447">
        <v>50</v>
      </c>
      <c r="H33" s="448">
        <f>$D33/100*G33</f>
        <v>0</v>
      </c>
      <c r="I33" s="447">
        <v>50</v>
      </c>
      <c r="J33" s="448">
        <f>$D33/100*I33</f>
        <v>0</v>
      </c>
      <c r="K33" s="447"/>
      <c r="L33" s="448">
        <f>$D33/100*K33</f>
        <v>0</v>
      </c>
      <c r="M33" s="447"/>
      <c r="N33" s="448">
        <f>$D33/100*M33</f>
        <v>0</v>
      </c>
      <c r="O33" s="449" t="str">
        <f>IF(SUM(F33,H33,J33,L33,N33)=D33," ","NÃO")</f>
        <v> </v>
      </c>
      <c r="P33" s="450">
        <f>F33+H33+J33+L33+N33</f>
        <v>0</v>
      </c>
      <c r="Q33" s="451">
        <f>E33+G33+I33+K33+M33</f>
        <v>100</v>
      </c>
    </row>
    <row r="34" spans="1:17" s="444" customFormat="1" ht="12.75">
      <c r="A34" s="453"/>
      <c r="B34" s="549" t="str">
        <f>'RESUMO GERAL'!C24</f>
        <v>ESQUADRIAS</v>
      </c>
      <c r="C34" s="550"/>
      <c r="D34" s="459"/>
      <c r="E34" s="455"/>
      <c r="F34" s="455"/>
      <c r="G34" s="455"/>
      <c r="H34" s="455"/>
      <c r="I34" s="455"/>
      <c r="J34" s="455"/>
      <c r="K34" s="455"/>
      <c r="L34" s="455"/>
      <c r="M34" s="456"/>
      <c r="N34" s="456"/>
      <c r="O34" s="457"/>
      <c r="P34" s="442"/>
      <c r="Q34" s="443"/>
    </row>
    <row r="35" spans="1:17" s="452" customFormat="1" ht="12.75">
      <c r="A35" s="445">
        <f>'RESUMO GERAL'!B24</f>
        <v>7</v>
      </c>
      <c r="B35" s="551"/>
      <c r="C35" s="552"/>
      <c r="D35" s="446">
        <f>'RESUMO GERAL'!D24</f>
        <v>0</v>
      </c>
      <c r="E35" s="447">
        <v>20</v>
      </c>
      <c r="F35" s="448">
        <f>$D35/100*E35</f>
        <v>0</v>
      </c>
      <c r="G35" s="447">
        <v>20</v>
      </c>
      <c r="H35" s="448">
        <f>$D35/100*G35</f>
        <v>0</v>
      </c>
      <c r="I35" s="447">
        <v>30</v>
      </c>
      <c r="J35" s="448">
        <f>$D35/100*I35</f>
        <v>0</v>
      </c>
      <c r="K35" s="447">
        <v>30</v>
      </c>
      <c r="L35" s="448">
        <f>$D35/100*K35</f>
        <v>0</v>
      </c>
      <c r="M35" s="447"/>
      <c r="N35" s="448">
        <f>$D35/100*M35</f>
        <v>0</v>
      </c>
      <c r="O35" s="449" t="str">
        <f>IF(SUM(F35,H35,J35,L35,N35)=D35," ","NÃO")</f>
        <v> </v>
      </c>
      <c r="P35" s="450">
        <f>F35+H35+J35+L35+N35</f>
        <v>0</v>
      </c>
      <c r="Q35" s="451">
        <f>E35+G35+I35+K35+M35</f>
        <v>100</v>
      </c>
    </row>
    <row r="36" spans="1:17" s="444" customFormat="1" ht="12.75">
      <c r="A36" s="453"/>
      <c r="B36" s="549" t="str">
        <f>'RESUMO GERAL'!C25</f>
        <v>DIVISOR DE SIGILO</v>
      </c>
      <c r="C36" s="550"/>
      <c r="D36" s="459"/>
      <c r="E36" s="456"/>
      <c r="F36" s="456"/>
      <c r="G36" s="456"/>
      <c r="H36" s="456"/>
      <c r="I36" s="455"/>
      <c r="J36" s="455"/>
      <c r="K36" s="456"/>
      <c r="L36" s="456"/>
      <c r="M36" s="456"/>
      <c r="N36" s="456"/>
      <c r="O36" s="457"/>
      <c r="P36" s="442"/>
      <c r="Q36" s="443"/>
    </row>
    <row r="37" spans="1:17" s="452" customFormat="1" ht="12.75">
      <c r="A37" s="445">
        <f>'RESUMO GERAL'!B25</f>
        <v>8</v>
      </c>
      <c r="B37" s="551"/>
      <c r="C37" s="552"/>
      <c r="D37" s="446">
        <f>'RESUMO GERAL'!D25</f>
        <v>0</v>
      </c>
      <c r="E37" s="447"/>
      <c r="F37" s="448">
        <f>$D37/100*E37</f>
        <v>0</v>
      </c>
      <c r="G37" s="447"/>
      <c r="H37" s="448">
        <f>$D37/100*G37</f>
        <v>0</v>
      </c>
      <c r="I37" s="447">
        <v>100</v>
      </c>
      <c r="J37" s="448">
        <f>$D37/100*I37</f>
        <v>0</v>
      </c>
      <c r="K37" s="447"/>
      <c r="L37" s="448">
        <f>$D37/100*K37</f>
        <v>0</v>
      </c>
      <c r="M37" s="447"/>
      <c r="N37" s="448">
        <f>$D37/100*M37</f>
        <v>0</v>
      </c>
      <c r="O37" s="449" t="str">
        <f>IF(SUM(F37,H37,J37,L37,N37)=D37," ","NÃO")</f>
        <v> </v>
      </c>
      <c r="P37" s="450">
        <f>F37+H37+J37+L37+N37</f>
        <v>0</v>
      </c>
      <c r="Q37" s="451">
        <f>E37+G37+I37+K37+M37</f>
        <v>100</v>
      </c>
    </row>
    <row r="38" spans="1:17" s="444" customFormat="1" ht="12.75">
      <c r="A38" s="453"/>
      <c r="B38" s="549" t="str">
        <f>'RESUMO GERAL'!C26</f>
        <v>PINTURA INTERNA</v>
      </c>
      <c r="C38" s="550"/>
      <c r="D38" s="459"/>
      <c r="E38" s="456"/>
      <c r="F38" s="456"/>
      <c r="G38" s="455"/>
      <c r="H38" s="455"/>
      <c r="I38" s="455"/>
      <c r="J38" s="455"/>
      <c r="K38" s="455"/>
      <c r="L38" s="455"/>
      <c r="M38" s="456"/>
      <c r="N38" s="456"/>
      <c r="O38" s="457"/>
      <c r="P38" s="442"/>
      <c r="Q38" s="443"/>
    </row>
    <row r="39" spans="1:17" s="452" customFormat="1" ht="12.75">
      <c r="A39" s="445">
        <f>'RESUMO GERAL'!B26</f>
        <v>9</v>
      </c>
      <c r="B39" s="551"/>
      <c r="C39" s="552"/>
      <c r="D39" s="446">
        <f>'RESUMO GERAL'!D26</f>
        <v>0</v>
      </c>
      <c r="E39" s="447"/>
      <c r="F39" s="448">
        <f>$D39/100*E39</f>
        <v>0</v>
      </c>
      <c r="G39" s="447">
        <v>40</v>
      </c>
      <c r="H39" s="448">
        <f>$D39/100*G39</f>
        <v>0</v>
      </c>
      <c r="I39" s="447">
        <v>30</v>
      </c>
      <c r="J39" s="448">
        <f>$D39/100*I39</f>
        <v>0</v>
      </c>
      <c r="K39" s="447">
        <v>30</v>
      </c>
      <c r="L39" s="448">
        <f>$D39/100*K39</f>
        <v>0</v>
      </c>
      <c r="M39" s="447"/>
      <c r="N39" s="448">
        <f>$D39/100*M39</f>
        <v>0</v>
      </c>
      <c r="O39" s="449" t="str">
        <f>IF(SUM(F39,H39,J39,L39,N39)=D39," ","NÃO")</f>
        <v> </v>
      </c>
      <c r="P39" s="450">
        <f>F39+H39+J39+L39+N39</f>
        <v>0</v>
      </c>
      <c r="Q39" s="451">
        <f>E39+G39+I39+K39+M39</f>
        <v>100</v>
      </c>
    </row>
    <row r="40" spans="1:17" s="444" customFormat="1" ht="12.75">
      <c r="A40" s="453"/>
      <c r="B40" s="561" t="str">
        <f>'RESUMO GERAL'!C27</f>
        <v>PINTURA EXTERNA</v>
      </c>
      <c r="C40" s="562"/>
      <c r="D40" s="459"/>
      <c r="E40" s="455"/>
      <c r="F40" s="455"/>
      <c r="G40" s="455"/>
      <c r="H40" s="455"/>
      <c r="I40" s="455"/>
      <c r="J40" s="455"/>
      <c r="K40" s="456"/>
      <c r="L40" s="456"/>
      <c r="M40" s="456"/>
      <c r="N40" s="456"/>
      <c r="O40" s="457"/>
      <c r="P40" s="442"/>
      <c r="Q40" s="443"/>
    </row>
    <row r="41" spans="1:17" s="452" customFormat="1" ht="12.75">
      <c r="A41" s="445">
        <f>'RESUMO GERAL'!B27</f>
        <v>10</v>
      </c>
      <c r="B41" s="563"/>
      <c r="C41" s="564"/>
      <c r="D41" s="446">
        <f>'RESUMO GERAL'!D27</f>
        <v>0</v>
      </c>
      <c r="E41" s="447"/>
      <c r="F41" s="448">
        <f>$D41/100*E41</f>
        <v>0</v>
      </c>
      <c r="G41" s="447">
        <v>50</v>
      </c>
      <c r="H41" s="448">
        <f>$D41/100*G41</f>
        <v>0</v>
      </c>
      <c r="I41" s="447">
        <v>50</v>
      </c>
      <c r="J41" s="448">
        <f>$D41/100*I41</f>
        <v>0</v>
      </c>
      <c r="K41" s="447"/>
      <c r="L41" s="448">
        <f>$D41/100*K41</f>
        <v>0</v>
      </c>
      <c r="M41" s="447"/>
      <c r="N41" s="448">
        <f>$D41/100*M41</f>
        <v>0</v>
      </c>
      <c r="O41" s="449" t="str">
        <f>IF(SUM(F41,H41,J41,L41,N41)=D41," ","NÃO")</f>
        <v> </v>
      </c>
      <c r="P41" s="450">
        <f>F41+H41+J41+L41+N41</f>
        <v>0</v>
      </c>
      <c r="Q41" s="451">
        <f>E41+G41+I41+K41+M41</f>
        <v>100</v>
      </c>
    </row>
    <row r="42" spans="1:17" s="444" customFormat="1" ht="12.75">
      <c r="A42" s="453"/>
      <c r="B42" s="565" t="str">
        <f>'RESUMO GERAL'!C28</f>
        <v>PROGRAMAÇÃO VISUAL INTERNA</v>
      </c>
      <c r="C42" s="566"/>
      <c r="D42" s="459"/>
      <c r="E42" s="456"/>
      <c r="F42" s="456"/>
      <c r="G42" s="456"/>
      <c r="H42" s="456"/>
      <c r="I42" s="460"/>
      <c r="J42" s="460"/>
      <c r="K42" s="455"/>
      <c r="L42" s="455"/>
      <c r="M42" s="455"/>
      <c r="N42" s="455"/>
      <c r="O42" s="457"/>
      <c r="P42" s="442"/>
      <c r="Q42" s="443"/>
    </row>
    <row r="43" spans="1:17" s="452" customFormat="1" ht="12.75">
      <c r="A43" s="445">
        <f>'RESUMO GERAL'!B28</f>
        <v>11</v>
      </c>
      <c r="B43" s="567"/>
      <c r="C43" s="568"/>
      <c r="D43" s="446">
        <f>'RESUMO GERAL'!D28</f>
        <v>0</v>
      </c>
      <c r="E43" s="447"/>
      <c r="F43" s="448">
        <f>$D43/100*E43</f>
        <v>0</v>
      </c>
      <c r="G43" s="447"/>
      <c r="H43" s="448">
        <f>$D43/100*G43</f>
        <v>0</v>
      </c>
      <c r="I43" s="447"/>
      <c r="J43" s="448">
        <f>$D43/100*I43</f>
        <v>0</v>
      </c>
      <c r="K43" s="447">
        <v>50</v>
      </c>
      <c r="L43" s="448">
        <f>$D43/100*K43</f>
        <v>0</v>
      </c>
      <c r="M43" s="447">
        <v>50</v>
      </c>
      <c r="N43" s="448">
        <f>$D43/100*M43</f>
        <v>0</v>
      </c>
      <c r="O43" s="449" t="str">
        <f>IF(SUM(F43,H43,J43,L43,N43)=D43," ","NÃO")</f>
        <v> </v>
      </c>
      <c r="P43" s="450">
        <f>F43+H43+J43+L43+N43</f>
        <v>0</v>
      </c>
      <c r="Q43" s="451">
        <f>E43+G43+I43+K43+M43</f>
        <v>100</v>
      </c>
    </row>
    <row r="44" spans="1:17" s="444" customFormat="1" ht="12.75">
      <c r="A44" s="453"/>
      <c r="B44" s="565" t="str">
        <f>'RESUMO GERAL'!C29</f>
        <v>PROGRAMAÇÃO VISUAL EXTERNA</v>
      </c>
      <c r="C44" s="566"/>
      <c r="D44" s="459"/>
      <c r="E44" s="456"/>
      <c r="F44" s="456"/>
      <c r="G44" s="456"/>
      <c r="H44" s="456"/>
      <c r="I44" s="456"/>
      <c r="J44" s="456"/>
      <c r="K44" s="455"/>
      <c r="L44" s="455"/>
      <c r="M44" s="455"/>
      <c r="N44" s="455"/>
      <c r="O44" s="457"/>
      <c r="P44" s="442"/>
      <c r="Q44" s="443"/>
    </row>
    <row r="45" spans="1:17" s="452" customFormat="1" ht="12.75">
      <c r="A45" s="445">
        <f>'RESUMO GERAL'!B29</f>
        <v>12</v>
      </c>
      <c r="B45" s="567"/>
      <c r="C45" s="568"/>
      <c r="D45" s="446">
        <f>'RESUMO GERAL'!D29</f>
        <v>0</v>
      </c>
      <c r="E45" s="447"/>
      <c r="F45" s="448">
        <f>$D45/100*E45</f>
        <v>0</v>
      </c>
      <c r="G45" s="447"/>
      <c r="H45" s="448">
        <f>$D45/100*G45</f>
        <v>0</v>
      </c>
      <c r="I45" s="447"/>
      <c r="J45" s="448">
        <f>$D45/100*I45</f>
        <v>0</v>
      </c>
      <c r="K45" s="447">
        <v>50</v>
      </c>
      <c r="L45" s="448">
        <f>$D45/100*K45</f>
        <v>0</v>
      </c>
      <c r="M45" s="447">
        <v>50</v>
      </c>
      <c r="N45" s="448">
        <f>$D45/100*M45</f>
        <v>0</v>
      </c>
      <c r="O45" s="449" t="str">
        <f>IF(SUM(F45,H45,J45,L45,N45)=D45," ","NÃO")</f>
        <v> </v>
      </c>
      <c r="P45" s="450">
        <f>F45+H45+J45+L45+N45</f>
        <v>0</v>
      </c>
      <c r="Q45" s="451">
        <f>E45+G45+I45+K45+M45</f>
        <v>100</v>
      </c>
    </row>
    <row r="46" spans="1:17" s="444" customFormat="1" ht="12.75">
      <c r="A46" s="453"/>
      <c r="B46" s="569" t="str">
        <f>'RESUMO GERAL'!C30</f>
        <v>COMPLEMENTOS SANITÁRIOS</v>
      </c>
      <c r="C46" s="570"/>
      <c r="D46" s="459"/>
      <c r="E46" s="455"/>
      <c r="F46" s="455"/>
      <c r="G46" s="455"/>
      <c r="H46" s="455"/>
      <c r="I46" s="455"/>
      <c r="J46" s="455"/>
      <c r="K46" s="456"/>
      <c r="L46" s="456"/>
      <c r="M46" s="456"/>
      <c r="N46" s="456"/>
      <c r="O46" s="457"/>
      <c r="P46" s="442"/>
      <c r="Q46" s="443"/>
    </row>
    <row r="47" spans="1:17" s="452" customFormat="1" ht="12.75">
      <c r="A47" s="445">
        <f>'RESUMO GERAL'!B30</f>
        <v>13</v>
      </c>
      <c r="B47" s="571"/>
      <c r="C47" s="572"/>
      <c r="D47" s="446">
        <f>'RESUMO GERAL'!D30</f>
        <v>0</v>
      </c>
      <c r="E47" s="447">
        <v>50</v>
      </c>
      <c r="F47" s="448">
        <f>$D47/100*E47</f>
        <v>0</v>
      </c>
      <c r="G47" s="447">
        <v>30</v>
      </c>
      <c r="H47" s="448">
        <f>$D47/100*G47</f>
        <v>0</v>
      </c>
      <c r="I47" s="447">
        <v>20</v>
      </c>
      <c r="J47" s="448">
        <f>$D47/100*I47</f>
        <v>0</v>
      </c>
      <c r="K47" s="447"/>
      <c r="L47" s="448">
        <f>$D47/100*K47</f>
        <v>0</v>
      </c>
      <c r="M47" s="447"/>
      <c r="N47" s="448">
        <f>$D47/100*M47</f>
        <v>0</v>
      </c>
      <c r="O47" s="449" t="str">
        <f>IF(SUM(F47,H47,J47,L47,N47)=D47," ","NÃO")</f>
        <v> </v>
      </c>
      <c r="P47" s="450">
        <f>F47+H47+J47+L47+N47</f>
        <v>0</v>
      </c>
      <c r="Q47" s="451">
        <f>E47+G47+I47+K47+M47</f>
        <v>100</v>
      </c>
    </row>
    <row r="48" spans="1:17" s="444" customFormat="1" ht="12.75">
      <c r="A48" s="453"/>
      <c r="B48" s="561" t="str">
        <f>'RESUMO GERAL'!C31</f>
        <v>MOBILIÁRIO</v>
      </c>
      <c r="C48" s="562"/>
      <c r="D48" s="459"/>
      <c r="E48" s="456"/>
      <c r="F48" s="456"/>
      <c r="G48" s="456"/>
      <c r="H48" s="456"/>
      <c r="I48" s="456"/>
      <c r="J48" s="456"/>
      <c r="K48" s="455"/>
      <c r="L48" s="455"/>
      <c r="M48" s="455"/>
      <c r="N48" s="455"/>
      <c r="O48" s="457"/>
      <c r="P48" s="442"/>
      <c r="Q48" s="443"/>
    </row>
    <row r="49" spans="1:17" s="452" customFormat="1" ht="12.75">
      <c r="A49" s="445">
        <f>'RESUMO GERAL'!B31</f>
        <v>14</v>
      </c>
      <c r="B49" s="563"/>
      <c r="C49" s="564"/>
      <c r="D49" s="446">
        <f>'RESUMO GERAL'!D31</f>
        <v>0</v>
      </c>
      <c r="E49" s="447"/>
      <c r="F49" s="448">
        <f>$D49/100*E49</f>
        <v>0</v>
      </c>
      <c r="G49" s="447"/>
      <c r="H49" s="448">
        <f>$D49/100*G49</f>
        <v>0</v>
      </c>
      <c r="I49" s="447"/>
      <c r="J49" s="448">
        <f>$D49/100*I49</f>
        <v>0</v>
      </c>
      <c r="K49" s="447">
        <v>51</v>
      </c>
      <c r="L49" s="448">
        <f>$D49/100*K49</f>
        <v>0</v>
      </c>
      <c r="M49" s="447">
        <v>49</v>
      </c>
      <c r="N49" s="448">
        <f>$D49/100*M49</f>
        <v>0</v>
      </c>
      <c r="O49" s="449" t="str">
        <f>IF(SUM(F49,H49,J49,L49,N49)=D49," ","NÃO")</f>
        <v> </v>
      </c>
      <c r="P49" s="450">
        <f>F49+H49+J49+L49+N49</f>
        <v>0</v>
      </c>
      <c r="Q49" s="451">
        <f>E49+G49+I49+K49+M49</f>
        <v>100</v>
      </c>
    </row>
    <row r="50" spans="1:17" s="444" customFormat="1" ht="12.75">
      <c r="A50" s="453"/>
      <c r="B50" s="561" t="str">
        <f>'RESUMO GERAL'!C32</f>
        <v>DIVERSOS</v>
      </c>
      <c r="C50" s="562"/>
      <c r="D50" s="459"/>
      <c r="E50" s="455"/>
      <c r="F50" s="455"/>
      <c r="G50" s="455"/>
      <c r="H50" s="455"/>
      <c r="I50" s="455"/>
      <c r="J50" s="455"/>
      <c r="K50" s="455"/>
      <c r="L50" s="455"/>
      <c r="M50" s="455"/>
      <c r="N50" s="455"/>
      <c r="O50" s="457"/>
      <c r="P50" s="442"/>
      <c r="Q50" s="443"/>
    </row>
    <row r="51" spans="1:17" s="452" customFormat="1" ht="12.75">
      <c r="A51" s="445">
        <f>'RESUMO GERAL'!B32</f>
        <v>15</v>
      </c>
      <c r="B51" s="563"/>
      <c r="C51" s="564"/>
      <c r="D51" s="446">
        <f>'RESUMO GERAL'!D32</f>
        <v>0</v>
      </c>
      <c r="E51" s="447">
        <v>20</v>
      </c>
      <c r="F51" s="448">
        <f>$D51/100*E51</f>
        <v>0</v>
      </c>
      <c r="G51" s="447">
        <v>20</v>
      </c>
      <c r="H51" s="448">
        <f>$D51/100*G51</f>
        <v>0</v>
      </c>
      <c r="I51" s="447">
        <v>20</v>
      </c>
      <c r="J51" s="448">
        <f>$D51/100*I51</f>
        <v>0</v>
      </c>
      <c r="K51" s="447">
        <v>20</v>
      </c>
      <c r="L51" s="448">
        <f>$D51/100*K51</f>
        <v>0</v>
      </c>
      <c r="M51" s="447">
        <v>20</v>
      </c>
      <c r="N51" s="448">
        <f>$D51/100*M51</f>
        <v>0</v>
      </c>
      <c r="O51" s="449" t="str">
        <f>IF(SUM(F51,H51,J51,L51,N51)=D51," ","NÃO")</f>
        <v> </v>
      </c>
      <c r="P51" s="450">
        <f>F51+H51+J51+L51+N51</f>
        <v>0</v>
      </c>
      <c r="Q51" s="451">
        <f>E51+G51+I51+K51+M51</f>
        <v>100</v>
      </c>
    </row>
    <row r="52" spans="1:17" s="467" customFormat="1" ht="12.75">
      <c r="A52" s="461" t="str">
        <f>'RESUMO GERAL'!B34</f>
        <v>III</v>
      </c>
      <c r="B52" s="553" t="str">
        <f>'RESUMO GERAL'!C34</f>
        <v>INSTALAÇÕES ELÉTRICAS/ TRANSMISSÃO DE DADOS</v>
      </c>
      <c r="C52" s="554"/>
      <c r="D52" s="462"/>
      <c r="E52" s="463"/>
      <c r="F52" s="463"/>
      <c r="G52" s="463"/>
      <c r="H52" s="463"/>
      <c r="I52" s="463"/>
      <c r="J52" s="463"/>
      <c r="K52" s="463"/>
      <c r="L52" s="463"/>
      <c r="M52" s="463"/>
      <c r="N52" s="463"/>
      <c r="O52" s="464"/>
      <c r="P52" s="465"/>
      <c r="Q52" s="466"/>
    </row>
    <row r="53" spans="1:17" s="471" customFormat="1" ht="12.75">
      <c r="A53" s="468"/>
      <c r="B53" s="549" t="str">
        <f>'RESUMO GERAL'!C35</f>
        <v>PONTO ELÉTRICO E LÓGICO PARA TV CORPORATIVA</v>
      </c>
      <c r="C53" s="550"/>
      <c r="D53" s="459"/>
      <c r="E53" s="456"/>
      <c r="F53" s="456"/>
      <c r="G53" s="455"/>
      <c r="H53" s="455"/>
      <c r="I53" s="455"/>
      <c r="J53" s="455"/>
      <c r="K53" s="460"/>
      <c r="L53" s="460"/>
      <c r="M53" s="460"/>
      <c r="N53" s="460"/>
      <c r="O53" s="457"/>
      <c r="P53" s="469"/>
      <c r="Q53" s="470"/>
    </row>
    <row r="54" spans="1:17" s="473" customFormat="1" ht="12.75">
      <c r="A54" s="445">
        <f>'RESUMO GERAL'!B35</f>
        <v>1</v>
      </c>
      <c r="B54" s="551"/>
      <c r="C54" s="552"/>
      <c r="D54" s="446">
        <f>'RESUMO GERAL'!D35</f>
        <v>0</v>
      </c>
      <c r="E54" s="447"/>
      <c r="F54" s="472">
        <f>$D54/100*E54</f>
        <v>0</v>
      </c>
      <c r="G54" s="447">
        <v>50</v>
      </c>
      <c r="H54" s="472">
        <f>$D54/100*G54</f>
        <v>0</v>
      </c>
      <c r="I54" s="447">
        <v>50</v>
      </c>
      <c r="J54" s="472">
        <f>$D54/100*I54</f>
        <v>0</v>
      </c>
      <c r="K54" s="447"/>
      <c r="L54" s="472">
        <f>$D54/100*K54</f>
        <v>0</v>
      </c>
      <c r="M54" s="447"/>
      <c r="N54" s="472">
        <f>$D54/100*M54</f>
        <v>0</v>
      </c>
      <c r="O54" s="449" t="str">
        <f>IF(SUM(F54,H54,J54,L54,N54)=D54," ","NÃO")</f>
        <v> </v>
      </c>
      <c r="P54" s="450">
        <f>F54+H54+J54+L54+N54</f>
        <v>0</v>
      </c>
      <c r="Q54" s="451">
        <f>E54+G54+I54+K54+M54</f>
        <v>100</v>
      </c>
    </row>
    <row r="55" spans="1:17" s="471" customFormat="1" ht="12.75">
      <c r="A55" s="468"/>
      <c r="B55" s="549" t="str">
        <f>'RESUMO GERAL'!C36</f>
        <v>MONTAGEM DOS CENTROS DE DISTRIBUIÇÃO</v>
      </c>
      <c r="C55" s="550"/>
      <c r="D55" s="459"/>
      <c r="E55" s="455"/>
      <c r="F55" s="455"/>
      <c r="G55" s="455"/>
      <c r="H55" s="455"/>
      <c r="I55" s="455"/>
      <c r="J55" s="455"/>
      <c r="K55" s="456"/>
      <c r="L55" s="456"/>
      <c r="M55" s="456"/>
      <c r="N55" s="456"/>
      <c r="O55" s="457"/>
      <c r="P55" s="469"/>
      <c r="Q55" s="470"/>
    </row>
    <row r="56" spans="1:17" s="473" customFormat="1" ht="12.75">
      <c r="A56" s="445">
        <f>'RESUMO GERAL'!B36</f>
        <v>2</v>
      </c>
      <c r="B56" s="551"/>
      <c r="C56" s="552"/>
      <c r="D56" s="446">
        <f>'RESUMO GERAL'!D36</f>
        <v>0</v>
      </c>
      <c r="E56" s="447">
        <v>50</v>
      </c>
      <c r="F56" s="472">
        <f>$D56/100*E56</f>
        <v>0</v>
      </c>
      <c r="G56" s="447">
        <v>25</v>
      </c>
      <c r="H56" s="472">
        <f>$D56/100*G56</f>
        <v>0</v>
      </c>
      <c r="I56" s="447">
        <v>25</v>
      </c>
      <c r="J56" s="472">
        <f>$D56/100*I56</f>
        <v>0</v>
      </c>
      <c r="K56" s="447"/>
      <c r="L56" s="472">
        <f>$D56/100*K56</f>
        <v>0</v>
      </c>
      <c r="M56" s="447"/>
      <c r="N56" s="472">
        <f>$D56/100*M56</f>
        <v>0</v>
      </c>
      <c r="O56" s="449" t="str">
        <f>IF(SUM(F56,H56,J56,L56,N56)=D56," ","NÃO")</f>
        <v> </v>
      </c>
      <c r="P56" s="450">
        <f>F56+H56+J56+L56+N56</f>
        <v>0</v>
      </c>
      <c r="Q56" s="451">
        <f>E56+G56+I56+K56+M56</f>
        <v>100</v>
      </c>
    </row>
    <row r="57" spans="1:17" s="471" customFormat="1" ht="12.75">
      <c r="A57" s="468"/>
      <c r="B57" s="549" t="str">
        <f>'RESUMO GERAL'!C37</f>
        <v>INFRAESTRUTURA PLATAFORMAS DE ATENDIMENTO elétrica/lógica/telefonia - TÉRREO</v>
      </c>
      <c r="C57" s="550"/>
      <c r="D57" s="459"/>
      <c r="E57" s="455"/>
      <c r="F57" s="455"/>
      <c r="G57" s="455"/>
      <c r="H57" s="455"/>
      <c r="I57" s="455"/>
      <c r="J57" s="455"/>
      <c r="K57" s="456"/>
      <c r="L57" s="456"/>
      <c r="M57" s="456"/>
      <c r="N57" s="456"/>
      <c r="O57" s="457"/>
      <c r="P57" s="469"/>
      <c r="Q57" s="470"/>
    </row>
    <row r="58" spans="1:17" s="473" customFormat="1" ht="12.75">
      <c r="A58" s="445">
        <f>'RESUMO GERAL'!B37</f>
        <v>3</v>
      </c>
      <c r="B58" s="551"/>
      <c r="C58" s="552"/>
      <c r="D58" s="446">
        <f>'RESUMO GERAL'!D37</f>
        <v>0</v>
      </c>
      <c r="E58" s="447">
        <v>50</v>
      </c>
      <c r="F58" s="472">
        <f>$D58/100*E58</f>
        <v>0</v>
      </c>
      <c r="G58" s="447">
        <v>30</v>
      </c>
      <c r="H58" s="472">
        <f>$D58/100*G58</f>
        <v>0</v>
      </c>
      <c r="I58" s="447">
        <v>20</v>
      </c>
      <c r="J58" s="472">
        <f>$D58/100*I58</f>
        <v>0</v>
      </c>
      <c r="K58" s="447"/>
      <c r="L58" s="472">
        <f>$D58/100*K58</f>
        <v>0</v>
      </c>
      <c r="M58" s="447"/>
      <c r="N58" s="472">
        <f>$D58/100*M58</f>
        <v>0</v>
      </c>
      <c r="O58" s="449" t="str">
        <f>IF(SUM(F58,H58,J58,L58,N58)=D58," ","NÃO")</f>
        <v> </v>
      </c>
      <c r="P58" s="450">
        <f>F58+H58+J58+L58+N58</f>
        <v>0</v>
      </c>
      <c r="Q58" s="451">
        <f>E58+G58+I58+K58+M58</f>
        <v>100</v>
      </c>
    </row>
    <row r="59" spans="1:17" s="471" customFormat="1" ht="12.75">
      <c r="A59" s="468"/>
      <c r="B59" s="549" t="str">
        <f>'RESUMO GERAL'!C38</f>
        <v>INFRAESTRUTURA PARA ATMs</v>
      </c>
      <c r="C59" s="550"/>
      <c r="D59" s="459"/>
      <c r="E59" s="455"/>
      <c r="F59" s="455"/>
      <c r="G59" s="455"/>
      <c r="H59" s="455"/>
      <c r="I59" s="456"/>
      <c r="J59" s="456"/>
      <c r="K59" s="456"/>
      <c r="L59" s="456"/>
      <c r="M59" s="456"/>
      <c r="N59" s="456"/>
      <c r="O59" s="457"/>
      <c r="P59" s="469"/>
      <c r="Q59" s="470"/>
    </row>
    <row r="60" spans="1:17" s="473" customFormat="1" ht="12.75">
      <c r="A60" s="445">
        <f>'RESUMO GERAL'!B38</f>
        <v>4</v>
      </c>
      <c r="B60" s="551"/>
      <c r="C60" s="552"/>
      <c r="D60" s="446">
        <f>'RESUMO GERAL'!D38</f>
        <v>0</v>
      </c>
      <c r="E60" s="447">
        <v>50</v>
      </c>
      <c r="F60" s="472">
        <f>$D60/100*E60</f>
        <v>0</v>
      </c>
      <c r="G60" s="447">
        <v>50</v>
      </c>
      <c r="H60" s="472">
        <f>$D60/100*G60</f>
        <v>0</v>
      </c>
      <c r="I60" s="447"/>
      <c r="J60" s="472">
        <f>$D60/100*I60</f>
        <v>0</v>
      </c>
      <c r="K60" s="447"/>
      <c r="L60" s="472">
        <f>$D60/100*K60</f>
        <v>0</v>
      </c>
      <c r="M60" s="447"/>
      <c r="N60" s="472">
        <f>$D60/100*M60</f>
        <v>0</v>
      </c>
      <c r="O60" s="449" t="str">
        <f>IF(SUM(F60,H60,J60,L60,N60)=D60," ","NÃO")</f>
        <v> </v>
      </c>
      <c r="P60" s="450">
        <f>F60+H60+J60+L60+N60</f>
        <v>0</v>
      </c>
      <c r="Q60" s="451">
        <f>E60+G60+I60+K60+M60</f>
        <v>100</v>
      </c>
    </row>
    <row r="61" spans="1:17" s="471" customFormat="1" ht="12.75">
      <c r="A61" s="468"/>
      <c r="B61" s="549" t="str">
        <f>'RESUMO GERAL'!C39</f>
        <v>INFRAESTRUTURA PLATAFORMA DE ATENDIMENTO elétrica/lógica/telefonia - 2º PAVIMENTO</v>
      </c>
      <c r="C61" s="550"/>
      <c r="D61" s="459"/>
      <c r="E61" s="455"/>
      <c r="F61" s="455"/>
      <c r="G61" s="455"/>
      <c r="H61" s="455"/>
      <c r="I61" s="455"/>
      <c r="J61" s="455"/>
      <c r="K61" s="456"/>
      <c r="L61" s="456"/>
      <c r="M61" s="456"/>
      <c r="N61" s="456"/>
      <c r="O61" s="457"/>
      <c r="P61" s="469"/>
      <c r="Q61" s="470"/>
    </row>
    <row r="62" spans="1:17" s="473" customFormat="1" ht="12.75">
      <c r="A62" s="445">
        <f>'RESUMO GERAL'!B39</f>
        <v>5</v>
      </c>
      <c r="B62" s="551"/>
      <c r="C62" s="552"/>
      <c r="D62" s="446">
        <f>'RESUMO GERAL'!D39</f>
        <v>0</v>
      </c>
      <c r="E62" s="447">
        <v>50</v>
      </c>
      <c r="F62" s="472">
        <f>$D62/100*E62</f>
        <v>0</v>
      </c>
      <c r="G62" s="447">
        <v>30</v>
      </c>
      <c r="H62" s="472">
        <f>$D62/100*G62</f>
        <v>0</v>
      </c>
      <c r="I62" s="447">
        <v>20</v>
      </c>
      <c r="J62" s="472">
        <f>$D62/100*I62</f>
        <v>0</v>
      </c>
      <c r="K62" s="447"/>
      <c r="L62" s="472">
        <f>$D62/100*K62</f>
        <v>0</v>
      </c>
      <c r="M62" s="447"/>
      <c r="N62" s="472">
        <f>$D62/100*M62</f>
        <v>0</v>
      </c>
      <c r="O62" s="449" t="str">
        <f>IF(SUM(F62,H62,J62,L62,N62)=D62," ","NÃO")</f>
        <v> </v>
      </c>
      <c r="P62" s="450">
        <f>F62+H62+J62+L62+N62</f>
        <v>0</v>
      </c>
      <c r="Q62" s="451">
        <f>E62+G62+I62+K62+M62</f>
        <v>100</v>
      </c>
    </row>
    <row r="63" spans="1:17" s="471" customFormat="1" ht="12.75">
      <c r="A63" s="468"/>
      <c r="B63" s="549" t="str">
        <f>'RESUMO GERAL'!C40</f>
        <v>INSTALAÇÕES DE ILUMINAÇÃO DE EMERGÊNCIA</v>
      </c>
      <c r="C63" s="550"/>
      <c r="D63" s="459"/>
      <c r="E63" s="456"/>
      <c r="F63" s="456"/>
      <c r="G63" s="456"/>
      <c r="H63" s="456"/>
      <c r="I63" s="460"/>
      <c r="J63" s="460"/>
      <c r="K63" s="455"/>
      <c r="L63" s="455"/>
      <c r="M63" s="455"/>
      <c r="N63" s="455"/>
      <c r="O63" s="457"/>
      <c r="P63" s="469"/>
      <c r="Q63" s="470"/>
    </row>
    <row r="64" spans="1:17" s="473" customFormat="1" ht="12.75">
      <c r="A64" s="445">
        <f>'RESUMO GERAL'!B40</f>
        <v>6</v>
      </c>
      <c r="B64" s="551"/>
      <c r="C64" s="552"/>
      <c r="D64" s="446">
        <f>'RESUMO GERAL'!D40</f>
        <v>0</v>
      </c>
      <c r="E64" s="447"/>
      <c r="F64" s="472">
        <f>$D64/100*E64</f>
        <v>0</v>
      </c>
      <c r="G64" s="447"/>
      <c r="H64" s="472">
        <f>$D64/100*G64</f>
        <v>0</v>
      </c>
      <c r="I64" s="447"/>
      <c r="J64" s="472">
        <f>$D64/100*I64</f>
        <v>0</v>
      </c>
      <c r="K64" s="447">
        <v>50</v>
      </c>
      <c r="L64" s="472">
        <f>$D64/100*K64</f>
        <v>0</v>
      </c>
      <c r="M64" s="447">
        <v>50</v>
      </c>
      <c r="N64" s="472">
        <f>$D64/100*M64</f>
        <v>0</v>
      </c>
      <c r="O64" s="449" t="str">
        <f>IF(SUM(F64,H64,J64,L64,N64)=D64," ","NÃO")</f>
        <v> </v>
      </c>
      <c r="P64" s="450">
        <f>F64+H64+J64+L64+N64</f>
        <v>0</v>
      </c>
      <c r="Q64" s="451">
        <f>E64+G64+I64+K64+M64</f>
        <v>100</v>
      </c>
    </row>
    <row r="65" spans="1:17" s="471" customFormat="1" ht="12.75">
      <c r="A65" s="468"/>
      <c r="B65" s="549" t="str">
        <f>'RESUMO GERAL'!C41</f>
        <v>PONTOS DE ILUMINAÇÃO /TOMADAS</v>
      </c>
      <c r="C65" s="550"/>
      <c r="D65" s="459"/>
      <c r="E65" s="455"/>
      <c r="F65" s="455"/>
      <c r="G65" s="455"/>
      <c r="H65" s="455"/>
      <c r="I65" s="460"/>
      <c r="J65" s="460"/>
      <c r="K65" s="460"/>
      <c r="L65" s="460"/>
      <c r="M65" s="460"/>
      <c r="N65" s="460"/>
      <c r="O65" s="457"/>
      <c r="P65" s="469"/>
      <c r="Q65" s="470"/>
    </row>
    <row r="66" spans="1:17" s="473" customFormat="1" ht="12.75">
      <c r="A66" s="445">
        <f>'RESUMO GERAL'!B41</f>
        <v>7</v>
      </c>
      <c r="B66" s="551"/>
      <c r="C66" s="552"/>
      <c r="D66" s="446">
        <f>'RESUMO GERAL'!D41</f>
        <v>0</v>
      </c>
      <c r="E66" s="447">
        <v>59</v>
      </c>
      <c r="F66" s="472">
        <f>$D66/100*E66</f>
        <v>0</v>
      </c>
      <c r="G66" s="447">
        <v>41</v>
      </c>
      <c r="H66" s="472">
        <f>$D66/100*G66</f>
        <v>0</v>
      </c>
      <c r="I66" s="447"/>
      <c r="J66" s="472">
        <f>$D66/100*I66</f>
        <v>0</v>
      </c>
      <c r="K66" s="447"/>
      <c r="L66" s="472">
        <f>$D66/100*K66</f>
        <v>0</v>
      </c>
      <c r="M66" s="447"/>
      <c r="N66" s="472">
        <f>$D66/100*M66</f>
        <v>0</v>
      </c>
      <c r="O66" s="449" t="str">
        <f>IF(SUM(F66,H66,J66,L66,N66)=D66," ","NÃO")</f>
        <v> </v>
      </c>
      <c r="P66" s="450">
        <f>F66+H66+J66+L66+N66</f>
        <v>0</v>
      </c>
      <c r="Q66" s="451">
        <f>E66+G66+I66+K66+M66</f>
        <v>100</v>
      </c>
    </row>
    <row r="67" spans="1:17" s="471" customFormat="1" ht="12.75">
      <c r="A67" s="468"/>
      <c r="B67" s="549" t="str">
        <f>'RESUMO GERAL'!C42</f>
        <v>INFRAESTRUTURA PARA MÁQUINA DE CAFÉ, ÁGUA E IMPRESSORAS</v>
      </c>
      <c r="C67" s="550"/>
      <c r="D67" s="459"/>
      <c r="E67" s="455"/>
      <c r="F67" s="455"/>
      <c r="G67" s="455"/>
      <c r="H67" s="455"/>
      <c r="I67" s="456"/>
      <c r="J67" s="456"/>
      <c r="K67" s="456"/>
      <c r="L67" s="456"/>
      <c r="M67" s="456"/>
      <c r="N67" s="456"/>
      <c r="O67" s="457"/>
      <c r="P67" s="469"/>
      <c r="Q67" s="470"/>
    </row>
    <row r="68" spans="1:17" s="473" customFormat="1" ht="12.75">
      <c r="A68" s="445">
        <f>'RESUMO GERAL'!B42</f>
        <v>8</v>
      </c>
      <c r="B68" s="551"/>
      <c r="C68" s="552"/>
      <c r="D68" s="446">
        <f>'RESUMO GERAL'!D42</f>
        <v>0</v>
      </c>
      <c r="E68" s="447">
        <v>50</v>
      </c>
      <c r="F68" s="472">
        <f>$D68/100*E68</f>
        <v>0</v>
      </c>
      <c r="G68" s="447">
        <v>50</v>
      </c>
      <c r="H68" s="472">
        <f>$D68/100*G68</f>
        <v>0</v>
      </c>
      <c r="I68" s="447"/>
      <c r="J68" s="472">
        <f>$D68/100*I68</f>
        <v>0</v>
      </c>
      <c r="K68" s="447"/>
      <c r="L68" s="472">
        <f>$D68/100*K68</f>
        <v>0</v>
      </c>
      <c r="M68" s="447"/>
      <c r="N68" s="472">
        <f>$D68/100*M68</f>
        <v>0</v>
      </c>
      <c r="O68" s="449" t="str">
        <f>IF(SUM(F68,H68,J68,L68,N68)=D68," ","NÃO")</f>
        <v> </v>
      </c>
      <c r="P68" s="450">
        <f>F68+H68+J68+L68+N68</f>
        <v>0</v>
      </c>
      <c r="Q68" s="451">
        <f>E68+G68+I68+K68+M68</f>
        <v>100</v>
      </c>
    </row>
    <row r="69" spans="1:17" s="471" customFormat="1" ht="12.75">
      <c r="A69" s="468"/>
      <c r="B69" s="549" t="str">
        <f>'RESUMO GERAL'!C43</f>
        <v>TROCA DOS ELETRODUTOS POR CANALETA  PARA ALARME NA PAREDE DA PLATAFORMA DO SEGUNDO PISO</v>
      </c>
      <c r="C69" s="550"/>
      <c r="D69" s="459"/>
      <c r="E69" s="456"/>
      <c r="F69" s="456"/>
      <c r="G69" s="455"/>
      <c r="H69" s="455"/>
      <c r="I69" s="455"/>
      <c r="J69" s="455"/>
      <c r="K69" s="460"/>
      <c r="L69" s="460"/>
      <c r="M69" s="460"/>
      <c r="N69" s="460"/>
      <c r="O69" s="457"/>
      <c r="P69" s="469"/>
      <c r="Q69" s="470"/>
    </row>
    <row r="70" spans="1:17" s="473" customFormat="1" ht="24.75" customHeight="1">
      <c r="A70" s="445">
        <f>'RESUMO GERAL'!B43</f>
        <v>9</v>
      </c>
      <c r="B70" s="551"/>
      <c r="C70" s="552"/>
      <c r="D70" s="446">
        <f>'RESUMO GERAL'!D43</f>
        <v>0</v>
      </c>
      <c r="E70" s="447"/>
      <c r="F70" s="472">
        <f>$D70/100*E70</f>
        <v>0</v>
      </c>
      <c r="G70" s="447">
        <v>51</v>
      </c>
      <c r="H70" s="472">
        <f>$D70/100*G70</f>
        <v>0</v>
      </c>
      <c r="I70" s="447">
        <v>49</v>
      </c>
      <c r="J70" s="472">
        <f>$D70/100*I70</f>
        <v>0</v>
      </c>
      <c r="K70" s="447"/>
      <c r="L70" s="472">
        <f>$D70/100*K70</f>
        <v>0</v>
      </c>
      <c r="M70" s="447"/>
      <c r="N70" s="472">
        <f>$D70/100*M70</f>
        <v>0</v>
      </c>
      <c r="O70" s="449" t="str">
        <f>IF(SUM(F70,H70,J70,L70,N70)=D70," ","NÃO")</f>
        <v> </v>
      </c>
      <c r="P70" s="450">
        <f>F70+H70+J70+L70+N70</f>
        <v>0</v>
      </c>
      <c r="Q70" s="451">
        <f>E70+G70+I70+K70+M70</f>
        <v>100</v>
      </c>
    </row>
    <row r="71" spans="1:17" s="471" customFormat="1" ht="12.75">
      <c r="A71" s="468"/>
      <c r="B71" s="549" t="str">
        <f>'RESUMO GERAL'!C44</f>
        <v>INFRAESTRUTURA PARA AR CONDICIONADO</v>
      </c>
      <c r="C71" s="550"/>
      <c r="D71" s="459"/>
      <c r="E71" s="455"/>
      <c r="F71" s="455"/>
      <c r="G71" s="455"/>
      <c r="H71" s="455"/>
      <c r="I71" s="455"/>
      <c r="J71" s="455"/>
      <c r="K71" s="456"/>
      <c r="L71" s="456"/>
      <c r="M71" s="456"/>
      <c r="N71" s="456"/>
      <c r="O71" s="457"/>
      <c r="P71" s="469"/>
      <c r="Q71" s="470"/>
    </row>
    <row r="72" spans="1:17" s="473" customFormat="1" ht="12.75">
      <c r="A72" s="445">
        <f>'RESUMO GERAL'!B44</f>
        <v>10</v>
      </c>
      <c r="B72" s="551"/>
      <c r="C72" s="552"/>
      <c r="D72" s="446">
        <f>'RESUMO GERAL'!D44</f>
        <v>0</v>
      </c>
      <c r="E72" s="447">
        <v>40</v>
      </c>
      <c r="F72" s="472">
        <f>$D72/100*E72</f>
        <v>0</v>
      </c>
      <c r="G72" s="447">
        <v>40</v>
      </c>
      <c r="H72" s="472">
        <f>$D72/100*G72</f>
        <v>0</v>
      </c>
      <c r="I72" s="447">
        <v>20</v>
      </c>
      <c r="J72" s="472">
        <f>$D72/100*I72</f>
        <v>0</v>
      </c>
      <c r="K72" s="447"/>
      <c r="L72" s="472">
        <f>$D72/100*K72</f>
        <v>0</v>
      </c>
      <c r="M72" s="447"/>
      <c r="N72" s="472">
        <f>$D72/100*M72</f>
        <v>0</v>
      </c>
      <c r="O72" s="449" t="str">
        <f>IF(SUM(F72,H72,J72,L72,N72)=D72," ","NÃO")</f>
        <v> </v>
      </c>
      <c r="P72" s="450">
        <f>F72+H72+J72+L72+N72</f>
        <v>0</v>
      </c>
      <c r="Q72" s="451">
        <f>E72+G72+I72+K72+M72</f>
        <v>100</v>
      </c>
    </row>
    <row r="73" spans="1:17" s="471" customFormat="1" ht="12.75">
      <c r="A73" s="468"/>
      <c r="B73" s="549" t="str">
        <f>'RESUMO GERAL'!C45</f>
        <v>TIMER AR CONDICIONADO</v>
      </c>
      <c r="C73" s="550"/>
      <c r="D73" s="459"/>
      <c r="E73" s="460"/>
      <c r="F73" s="460"/>
      <c r="G73" s="456"/>
      <c r="H73" s="456"/>
      <c r="I73" s="455"/>
      <c r="J73" s="455"/>
      <c r="K73" s="456"/>
      <c r="L73" s="456"/>
      <c r="M73" s="456"/>
      <c r="N73" s="456"/>
      <c r="O73" s="457"/>
      <c r="P73" s="469"/>
      <c r="Q73" s="470"/>
    </row>
    <row r="74" spans="1:17" s="473" customFormat="1" ht="12.75">
      <c r="A74" s="445">
        <f>'RESUMO GERAL'!B45</f>
        <v>11</v>
      </c>
      <c r="B74" s="551"/>
      <c r="C74" s="552"/>
      <c r="D74" s="446">
        <f>'RESUMO GERAL'!D45</f>
        <v>0</v>
      </c>
      <c r="E74" s="447"/>
      <c r="F74" s="448">
        <f>$D74/100*E74</f>
        <v>0</v>
      </c>
      <c r="G74" s="447"/>
      <c r="H74" s="448">
        <f>$D74/100*G74</f>
        <v>0</v>
      </c>
      <c r="I74" s="447">
        <v>100</v>
      </c>
      <c r="J74" s="448">
        <f>$D74/100*I74</f>
        <v>0</v>
      </c>
      <c r="K74" s="447"/>
      <c r="L74" s="448">
        <f>$D74/100*K74</f>
        <v>0</v>
      </c>
      <c r="M74" s="447"/>
      <c r="N74" s="448">
        <f>$D74/100*M74</f>
        <v>0</v>
      </c>
      <c r="O74" s="449" t="str">
        <f>IF(SUM(F74,H74,J74,L74,N74)=D74," ","NÃO")</f>
        <v> </v>
      </c>
      <c r="P74" s="450">
        <f>F74+H74+J74+L74+N74</f>
        <v>0</v>
      </c>
      <c r="Q74" s="451">
        <f>E74+G74+I74+K74+M74</f>
        <v>100</v>
      </c>
    </row>
    <row r="75" spans="1:17" s="471" customFormat="1" ht="12.75">
      <c r="A75" s="468"/>
      <c r="B75" s="549" t="str">
        <f>'RESUMO GERAL'!C46</f>
        <v>SERVIÇOS COMPLEMENTARES</v>
      </c>
      <c r="C75" s="550"/>
      <c r="D75" s="459"/>
      <c r="E75" s="455"/>
      <c r="F75" s="455"/>
      <c r="G75" s="455"/>
      <c r="H75" s="455"/>
      <c r="I75" s="455"/>
      <c r="J75" s="455"/>
      <c r="K75" s="455"/>
      <c r="L75" s="455"/>
      <c r="M75" s="455"/>
      <c r="N75" s="455"/>
      <c r="O75" s="457"/>
      <c r="P75" s="469"/>
      <c r="Q75" s="470"/>
    </row>
    <row r="76" spans="1:17" s="473" customFormat="1" ht="12.75">
      <c r="A76" s="445">
        <f>'RESUMO GERAL'!B46</f>
        <v>13</v>
      </c>
      <c r="B76" s="551"/>
      <c r="C76" s="552"/>
      <c r="D76" s="446">
        <f>'RESUMO GERAL'!D46</f>
        <v>0</v>
      </c>
      <c r="E76" s="447">
        <v>20</v>
      </c>
      <c r="F76" s="448">
        <f>$D76/100*E76</f>
        <v>0</v>
      </c>
      <c r="G76" s="447">
        <v>20</v>
      </c>
      <c r="H76" s="448">
        <f>$D76/100*G76</f>
        <v>0</v>
      </c>
      <c r="I76" s="447">
        <v>20</v>
      </c>
      <c r="J76" s="448">
        <f>$D76/100*I76</f>
        <v>0</v>
      </c>
      <c r="K76" s="447">
        <v>20</v>
      </c>
      <c r="L76" s="448">
        <f>$D76/100*K76</f>
        <v>0</v>
      </c>
      <c r="M76" s="447">
        <v>20</v>
      </c>
      <c r="N76" s="448">
        <f>$D76/100*M76</f>
        <v>0</v>
      </c>
      <c r="O76" s="449" t="str">
        <f>IF(SUM(F76,H76,J76,L76,N76)=D76," ","NÃO")</f>
        <v> </v>
      </c>
      <c r="P76" s="450">
        <f>F76+H76+J76+L76+N76</f>
        <v>0</v>
      </c>
      <c r="Q76" s="451">
        <f>E76+G76+I76+K76+M76</f>
        <v>100</v>
      </c>
    </row>
    <row r="77" spans="1:17" s="480" customFormat="1" ht="12.75">
      <c r="A77" s="474" t="str">
        <f>'RESUMO GERAL'!B48</f>
        <v>IV</v>
      </c>
      <c r="B77" s="553" t="str">
        <f>'RESUMO GERAL'!C48</f>
        <v>INSTALAÇÕES MECÂNICAS</v>
      </c>
      <c r="C77" s="554"/>
      <c r="D77" s="475"/>
      <c r="E77" s="476"/>
      <c r="F77" s="476"/>
      <c r="G77" s="476"/>
      <c r="H77" s="476"/>
      <c r="I77" s="476"/>
      <c r="J77" s="476"/>
      <c r="K77" s="476"/>
      <c r="L77" s="476"/>
      <c r="M77" s="476"/>
      <c r="N77" s="476"/>
      <c r="O77" s="477"/>
      <c r="P77" s="478"/>
      <c r="Q77" s="479"/>
    </row>
    <row r="78" spans="1:17" s="471" customFormat="1" ht="12.75">
      <c r="A78" s="468"/>
      <c r="B78" s="549" t="str">
        <f>'RESUMO GERAL'!C49</f>
        <v>MATERIAIS E EQUIPAMENTOS</v>
      </c>
      <c r="C78" s="550"/>
      <c r="D78" s="459"/>
      <c r="E78" s="455"/>
      <c r="F78" s="455"/>
      <c r="G78" s="455"/>
      <c r="H78" s="455"/>
      <c r="I78" s="455"/>
      <c r="J78" s="455"/>
      <c r="K78" s="455"/>
      <c r="L78" s="455"/>
      <c r="M78" s="456"/>
      <c r="N78" s="456"/>
      <c r="O78" s="457"/>
      <c r="P78" s="469"/>
      <c r="Q78" s="470"/>
    </row>
    <row r="79" spans="1:17" s="473" customFormat="1" ht="12.75">
      <c r="A79" s="445">
        <f>'RESUMO GERAL'!B49</f>
        <v>1</v>
      </c>
      <c r="B79" s="551"/>
      <c r="C79" s="552"/>
      <c r="D79" s="446">
        <f>'RESUMO GERAL'!D49</f>
        <v>0</v>
      </c>
      <c r="E79" s="447">
        <v>40</v>
      </c>
      <c r="F79" s="448">
        <f>$D79/100*E79</f>
        <v>0</v>
      </c>
      <c r="G79" s="447">
        <v>30</v>
      </c>
      <c r="H79" s="448">
        <f>$D79/100*G79</f>
        <v>0</v>
      </c>
      <c r="I79" s="447">
        <v>23</v>
      </c>
      <c r="J79" s="448">
        <f>$D79/100*I79</f>
        <v>0</v>
      </c>
      <c r="K79" s="447">
        <v>7</v>
      </c>
      <c r="L79" s="448">
        <f>$D79/100*K79</f>
        <v>0</v>
      </c>
      <c r="M79" s="447"/>
      <c r="N79" s="448">
        <f>$D79/100*M79</f>
        <v>0</v>
      </c>
      <c r="O79" s="449" t="str">
        <f>IF(SUM(F79,H79,J79,L79,N79)=D79," ","NÃO")</f>
        <v> </v>
      </c>
      <c r="P79" s="450">
        <f>F79+H79+J79+L79+N79</f>
        <v>0</v>
      </c>
      <c r="Q79" s="451">
        <f>E79+G79+I79+K79+M79</f>
        <v>100</v>
      </c>
    </row>
    <row r="80" spans="1:17" s="480" customFormat="1" ht="12.75">
      <c r="A80" s="474" t="str">
        <f>'RESUMO GERAL'!B51</f>
        <v>V</v>
      </c>
      <c r="B80" s="553" t="str">
        <f>'RESUMO GERAL'!C51</f>
        <v>ADMINISTRAÇÃO E DESPESAS DE DESLOCAMENTO</v>
      </c>
      <c r="C80" s="554"/>
      <c r="D80" s="475"/>
      <c r="E80" s="476"/>
      <c r="F80" s="476"/>
      <c r="G80" s="476"/>
      <c r="H80" s="476"/>
      <c r="I80" s="476"/>
      <c r="J80" s="476"/>
      <c r="K80" s="476"/>
      <c r="L80" s="476"/>
      <c r="M80" s="476"/>
      <c r="N80" s="476"/>
      <c r="O80" s="477"/>
      <c r="P80" s="478"/>
      <c r="Q80" s="479"/>
    </row>
    <row r="81" spans="1:17" s="471" customFormat="1" ht="12.75">
      <c r="A81" s="468"/>
      <c r="B81" s="549" t="str">
        <f>'RESUMO GERAL'!C52</f>
        <v>Administração local de obra (5% do custo da obra, considerando prazo e porte da obra - Segundo o Acórdão TCU nº 2622/2013, que estabelece valor médio de 6,23%)</v>
      </c>
      <c r="C81" s="550"/>
      <c r="D81" s="459"/>
      <c r="E81" s="455"/>
      <c r="F81" s="455"/>
      <c r="G81" s="455"/>
      <c r="H81" s="455"/>
      <c r="I81" s="455"/>
      <c r="J81" s="455"/>
      <c r="K81" s="455"/>
      <c r="L81" s="455"/>
      <c r="M81" s="455"/>
      <c r="N81" s="455"/>
      <c r="O81" s="457"/>
      <c r="P81" s="469"/>
      <c r="Q81" s="470"/>
    </row>
    <row r="82" spans="1:17" s="473" customFormat="1" ht="39.75" customHeight="1">
      <c r="A82" s="481" t="str">
        <f>'RESUMO GERAL'!B52</f>
        <v>1.</v>
      </c>
      <c r="B82" s="551"/>
      <c r="C82" s="552"/>
      <c r="D82" s="446">
        <f>'RESUMO GERAL'!D52</f>
        <v>0</v>
      </c>
      <c r="E82" s="447">
        <v>21</v>
      </c>
      <c r="F82" s="448">
        <f>$D82/100*E82</f>
        <v>0</v>
      </c>
      <c r="G82" s="447">
        <v>19</v>
      </c>
      <c r="H82" s="448">
        <f>$D82/100*G82</f>
        <v>0</v>
      </c>
      <c r="I82" s="447">
        <v>21</v>
      </c>
      <c r="J82" s="448">
        <f>$D82/100*I82</f>
        <v>0</v>
      </c>
      <c r="K82" s="447">
        <v>19</v>
      </c>
      <c r="L82" s="448">
        <f>$D82/100*K82</f>
        <v>0</v>
      </c>
      <c r="M82" s="447">
        <v>20</v>
      </c>
      <c r="N82" s="448">
        <f>$D82/100*M82</f>
        <v>0</v>
      </c>
      <c r="O82" s="449" t="str">
        <f>IF(SUM(F82,H82,J82,L82,N82)=D82," ","NÃO")</f>
        <v> </v>
      </c>
      <c r="P82" s="450">
        <f>F82+H82+J82+L82+N82</f>
        <v>0</v>
      </c>
      <c r="Q82" s="451">
        <f>E82+G82+I82+K82+M82</f>
        <v>100</v>
      </c>
    </row>
    <row r="83" spans="1:17" s="490" customFormat="1" ht="9" customHeight="1" thickBot="1">
      <c r="A83" s="453"/>
      <c r="B83" s="482"/>
      <c r="C83" s="483"/>
      <c r="D83" s="484"/>
      <c r="E83" s="485"/>
      <c r="F83" s="486"/>
      <c r="G83" s="485"/>
      <c r="H83" s="486"/>
      <c r="I83" s="485"/>
      <c r="J83" s="486"/>
      <c r="K83" s="485"/>
      <c r="L83" s="486"/>
      <c r="M83" s="485"/>
      <c r="N83" s="486"/>
      <c r="O83" s="487"/>
      <c r="P83" s="488"/>
      <c r="Q83" s="489"/>
    </row>
    <row r="84" spans="1:17" s="471" customFormat="1" ht="18" customHeight="1" thickBot="1">
      <c r="A84" s="491"/>
      <c r="B84" s="492"/>
      <c r="C84" s="493"/>
      <c r="D84" s="494"/>
      <c r="E84" s="545" t="s">
        <v>312</v>
      </c>
      <c r="F84" s="546"/>
      <c r="G84" s="545" t="s">
        <v>313</v>
      </c>
      <c r="H84" s="546"/>
      <c r="I84" s="545" t="s">
        <v>314</v>
      </c>
      <c r="J84" s="546"/>
      <c r="K84" s="545" t="s">
        <v>314</v>
      </c>
      <c r="L84" s="546"/>
      <c r="M84" s="545" t="s">
        <v>314</v>
      </c>
      <c r="N84" s="546"/>
      <c r="O84" s="417"/>
      <c r="P84" s="469"/>
      <c r="Q84" s="470"/>
    </row>
    <row r="85" spans="1:17" s="444" customFormat="1" ht="15" customHeight="1" hidden="1" thickBot="1">
      <c r="A85" s="555" t="s">
        <v>318</v>
      </c>
      <c r="B85" s="556"/>
      <c r="C85" s="495" t="s">
        <v>319</v>
      </c>
      <c r="D85" s="496">
        <f>IF(SUM(E85:N85)=SUM(D8:D82),SUM(E85:N85),"ERRADO")</f>
        <v>0</v>
      </c>
      <c r="E85" s="547">
        <f>SUM(F8:F82)</f>
        <v>0</v>
      </c>
      <c r="F85" s="548"/>
      <c r="G85" s="547">
        <f>SUM(H8:H82)</f>
        <v>0</v>
      </c>
      <c r="H85" s="548"/>
      <c r="I85" s="547">
        <f>SUM(J8:J82)</f>
        <v>0</v>
      </c>
      <c r="J85" s="548"/>
      <c r="K85" s="547">
        <f>SUM(L8:L82)</f>
        <v>0</v>
      </c>
      <c r="L85" s="548"/>
      <c r="M85" s="547">
        <f>SUM(N8:N82)</f>
        <v>0</v>
      </c>
      <c r="N85" s="548"/>
      <c r="O85" s="441"/>
      <c r="P85" s="442"/>
      <c r="Q85" s="443"/>
    </row>
    <row r="86" spans="1:17" s="444" customFormat="1" ht="13.5" customHeight="1" thickBot="1">
      <c r="A86" s="557"/>
      <c r="B86" s="558"/>
      <c r="C86" s="497" t="s">
        <v>320</v>
      </c>
      <c r="D86" s="498" t="e">
        <f>SUM(E86:N86)</f>
        <v>#DIV/0!</v>
      </c>
      <c r="E86" s="559" t="e">
        <f>E85/$D$85</f>
        <v>#DIV/0!</v>
      </c>
      <c r="F86" s="560"/>
      <c r="G86" s="559" t="e">
        <f>G85/$D$85</f>
        <v>#DIV/0!</v>
      </c>
      <c r="H86" s="560"/>
      <c r="I86" s="559" t="e">
        <f>I85/$D$85</f>
        <v>#DIV/0!</v>
      </c>
      <c r="J86" s="560"/>
      <c r="K86" s="559" t="e">
        <f>K85/$D$85</f>
        <v>#DIV/0!</v>
      </c>
      <c r="L86" s="560"/>
      <c r="M86" s="559" t="e">
        <f>M85/$D$85</f>
        <v>#DIV/0!</v>
      </c>
      <c r="N86" s="560"/>
      <c r="O86" s="441"/>
      <c r="P86" s="442"/>
      <c r="Q86" s="443"/>
    </row>
    <row r="88" ht="11.25" customHeight="1">
      <c r="A88" s="499"/>
    </row>
    <row r="89" spans="1:3" ht="12.75">
      <c r="A89" s="499"/>
      <c r="B89" s="505"/>
      <c r="C89" s="506"/>
    </row>
  </sheetData>
  <sheetProtection/>
  <mergeCells count="66">
    <mergeCell ref="B19:C20"/>
    <mergeCell ref="B22:C23"/>
    <mergeCell ref="B24:C25"/>
    <mergeCell ref="B21:C21"/>
    <mergeCell ref="K6:L6"/>
    <mergeCell ref="B8:C8"/>
    <mergeCell ref="I6:J6"/>
    <mergeCell ref="B17:C18"/>
    <mergeCell ref="K84:L84"/>
    <mergeCell ref="K85:L85"/>
    <mergeCell ref="K86:L86"/>
    <mergeCell ref="M6:N6"/>
    <mergeCell ref="M84:N84"/>
    <mergeCell ref="M85:N85"/>
    <mergeCell ref="M86:N86"/>
    <mergeCell ref="A4:F4"/>
    <mergeCell ref="A6:A7"/>
    <mergeCell ref="B6:C7"/>
    <mergeCell ref="D6:D7"/>
    <mergeCell ref="E6:F6"/>
    <mergeCell ref="G6:H6"/>
    <mergeCell ref="A3:K3"/>
    <mergeCell ref="B26:C27"/>
    <mergeCell ref="B28:C29"/>
    <mergeCell ref="B30:C31"/>
    <mergeCell ref="B32:C33"/>
    <mergeCell ref="B34:C35"/>
    <mergeCell ref="B9:C10"/>
    <mergeCell ref="B11:C12"/>
    <mergeCell ref="B13:C14"/>
    <mergeCell ref="B15:C16"/>
    <mergeCell ref="B36:C37"/>
    <mergeCell ref="B38:C39"/>
    <mergeCell ref="B40:C41"/>
    <mergeCell ref="B42:C43"/>
    <mergeCell ref="B44:C45"/>
    <mergeCell ref="B46:C47"/>
    <mergeCell ref="B73:C74"/>
    <mergeCell ref="B75:C76"/>
    <mergeCell ref="B48:C49"/>
    <mergeCell ref="B50:C51"/>
    <mergeCell ref="B52:C52"/>
    <mergeCell ref="B53:C54"/>
    <mergeCell ref="B55:C56"/>
    <mergeCell ref="B57:C58"/>
    <mergeCell ref="B59:C60"/>
    <mergeCell ref="G86:H86"/>
    <mergeCell ref="I86:J86"/>
    <mergeCell ref="G84:H84"/>
    <mergeCell ref="B61:C62"/>
    <mergeCell ref="B63:C64"/>
    <mergeCell ref="B65:C66"/>
    <mergeCell ref="B67:C68"/>
    <mergeCell ref="B69:C70"/>
    <mergeCell ref="B77:C77"/>
    <mergeCell ref="B71:C72"/>
    <mergeCell ref="I84:J84"/>
    <mergeCell ref="E85:F85"/>
    <mergeCell ref="G85:H85"/>
    <mergeCell ref="B78:C79"/>
    <mergeCell ref="B80:C80"/>
    <mergeCell ref="I85:J85"/>
    <mergeCell ref="B81:C82"/>
    <mergeCell ref="E84:F84"/>
    <mergeCell ref="A85:B86"/>
    <mergeCell ref="E86:F86"/>
  </mergeCells>
  <printOptions/>
  <pageMargins left="0.511811024" right="0.511811024" top="0.787401575" bottom="0.787401575" header="0.31496062" footer="0.31496062"/>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Marcia Corona Da Silva</cp:lastModifiedBy>
  <cp:lastPrinted>2019-12-03T13:41:55Z</cp:lastPrinted>
  <dcterms:created xsi:type="dcterms:W3CDTF">2000-05-25T11:19:14Z</dcterms:created>
  <dcterms:modified xsi:type="dcterms:W3CDTF">2020-02-04T12:03:22Z</dcterms:modified>
  <cp:category/>
  <cp:version/>
  <cp:contentType/>
  <cp:contentStatus/>
</cp:coreProperties>
</file>